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6"/>
  </bookViews>
  <sheets>
    <sheet name="Database Export" sheetId="4" r:id="rId1"/>
    <sheet name="Narrative" sheetId="3" r:id="rId2"/>
    <sheet name="Data Preparation - Blank" sheetId="7" r:id="rId3"/>
    <sheet name="Data Preparation - HTD" sheetId="8" r:id="rId4"/>
    <sheet name="Drive Motor Inventory" sheetId="5" r:id="rId5"/>
    <sheet name="Analysis" sheetId="2" r:id="rId6"/>
    <sheet name="Incentives" sheetId="11" r:id="rId7"/>
    <sheet name="Belt Efficiency Import" sheetId="10" r:id="rId8"/>
  </sheets>
  <externalReferences>
    <externalReference r:id="rId9"/>
  </externalReferences>
  <definedNames>
    <definedName name="_xlnm.Print_Area" localSheetId="5">Analysis!$A$1:$G$88</definedName>
    <definedName name="_xlnm.Print_Area" localSheetId="2">'Data Preparation - Blank'!$A$1:$G$46</definedName>
    <definedName name="_xlnm.Print_Area" localSheetId="3">'Data Preparation - HTD'!$A$1:$G$46</definedName>
    <definedName name="_xlnm.Print_Area" localSheetId="4">'Drive Motor Inventory'!$A$1:$H$78</definedName>
    <definedName name="_xlnm.Print_Area" localSheetId="6">Incentives!$A$1:$E$60</definedName>
    <definedName name="_xlnm.Print_Area" localSheetId="1">Narrative!$A$1:$AF$128</definedName>
    <definedName name="_xlnm.Print_Titles" localSheetId="5">Analysis!$A:$G,Analysis!$1:$2</definedName>
    <definedName name="_xlnm.Print_Titles" localSheetId="2">'Data Preparation - Blank'!$A:$G,'Data Preparation - Blank'!$1:$2</definedName>
    <definedName name="_xlnm.Print_Titles" localSheetId="3">'Data Preparation - HTD'!$A:$G,'Data Preparation - HTD'!$1:$2</definedName>
    <definedName name="_xlnm.Print_Titles" localSheetId="4">'Drive Motor Inventory'!$1:$2</definedName>
    <definedName name="_xlnm.Print_Titles" localSheetId="6">Incentives!$1:$2</definedName>
    <definedName name="_xlnm.Print_Titles" localSheetId="1">Narrative!$A:$AF,Narrative!$1:$2</definedName>
    <definedName name="The_Creator">'Database Export'!$AA$42</definedName>
  </definedNames>
  <calcPr calcId="152511" iterate="1" concurrentCalc="0"/>
</workbook>
</file>

<file path=xl/calcChain.xml><?xml version="1.0" encoding="utf-8"?>
<calcChain xmlns="http://schemas.openxmlformats.org/spreadsheetml/2006/main">
  <c r="X3" i="4" l="1"/>
  <c r="X21" i="3"/>
  <c r="X20" i="3"/>
  <c r="S21" i="3"/>
  <c r="S20" i="3"/>
  <c r="E21" i="3"/>
  <c r="E20" i="3"/>
  <c r="A2" i="11"/>
  <c r="C5" i="11"/>
  <c r="C4" i="11"/>
  <c r="F16" i="11"/>
  <c r="B16" i="11"/>
  <c r="C16" i="11"/>
  <c r="D16" i="11"/>
  <c r="F15" i="11"/>
  <c r="D15" i="11"/>
  <c r="C15" i="11"/>
  <c r="F14" i="11"/>
  <c r="D14" i="11"/>
  <c r="C14" i="11"/>
  <c r="F13" i="11"/>
  <c r="D13" i="11"/>
  <c r="C13" i="11"/>
  <c r="F12" i="11"/>
  <c r="D12" i="11"/>
  <c r="C12" i="11"/>
  <c r="F11" i="11"/>
  <c r="D11" i="11"/>
  <c r="C11" i="11"/>
  <c r="C6" i="11"/>
  <c r="A1" i="11"/>
  <c r="A9" i="5"/>
  <c r="I9" i="5"/>
  <c r="A10" i="5"/>
  <c r="I10" i="5"/>
  <c r="A11" i="5"/>
  <c r="I11" i="5"/>
  <c r="A12" i="5"/>
  <c r="I12" i="5"/>
  <c r="A13" i="5"/>
  <c r="I13" i="5"/>
  <c r="A14" i="5"/>
  <c r="I14" i="5"/>
  <c r="A15" i="5"/>
  <c r="I15" i="5"/>
  <c r="A16" i="5"/>
  <c r="I16" i="5"/>
  <c r="A17" i="5"/>
  <c r="I17" i="5"/>
  <c r="A18" i="5"/>
  <c r="I18" i="5"/>
  <c r="A19" i="5"/>
  <c r="I19" i="5"/>
  <c r="A20" i="5"/>
  <c r="I20" i="5"/>
  <c r="A21" i="5"/>
  <c r="I21" i="5"/>
  <c r="A22" i="5"/>
  <c r="I22" i="5"/>
  <c r="A23" i="5"/>
  <c r="I23" i="5"/>
  <c r="A24" i="5"/>
  <c r="I24" i="5"/>
  <c r="A25" i="5"/>
  <c r="I25" i="5"/>
  <c r="A26" i="5"/>
  <c r="I26" i="5"/>
  <c r="A27" i="5"/>
  <c r="I27" i="5"/>
  <c r="A28" i="5"/>
  <c r="I28" i="5"/>
  <c r="A29" i="5"/>
  <c r="I29" i="5"/>
  <c r="A30" i="5"/>
  <c r="I30" i="5"/>
  <c r="A31" i="5"/>
  <c r="I31" i="5"/>
  <c r="A32" i="5"/>
  <c r="I32" i="5"/>
  <c r="A33" i="5"/>
  <c r="I33" i="5"/>
  <c r="A34" i="5"/>
  <c r="I34" i="5"/>
  <c r="A35" i="5"/>
  <c r="I35" i="5"/>
  <c r="A36" i="5"/>
  <c r="I36" i="5"/>
  <c r="A37" i="5"/>
  <c r="I37" i="5"/>
  <c r="A38" i="5"/>
  <c r="I38" i="5"/>
  <c r="A39" i="5"/>
  <c r="I39" i="5"/>
  <c r="A40" i="5"/>
  <c r="I40" i="5"/>
  <c r="A41" i="5"/>
  <c r="I41" i="5"/>
  <c r="A42" i="5"/>
  <c r="I42" i="5"/>
  <c r="A43" i="5"/>
  <c r="I43" i="5"/>
  <c r="A44" i="5"/>
  <c r="I44" i="5"/>
  <c r="A45" i="5"/>
  <c r="I45" i="5"/>
  <c r="A8" i="5"/>
  <c r="I8" i="5"/>
  <c r="B8" i="5"/>
  <c r="C8" i="5"/>
  <c r="D8" i="5"/>
  <c r="B9" i="5"/>
  <c r="C9" i="5"/>
  <c r="D9" i="5"/>
  <c r="B10" i="5"/>
  <c r="C10" i="5"/>
  <c r="D10" i="5"/>
  <c r="B11" i="5"/>
  <c r="C11" i="5"/>
  <c r="D11" i="5"/>
  <c r="B12" i="5"/>
  <c r="C12" i="5"/>
  <c r="D12" i="5"/>
  <c r="B13" i="5"/>
  <c r="C13" i="5"/>
  <c r="D13" i="5"/>
  <c r="B14" i="5"/>
  <c r="C14" i="5"/>
  <c r="D14" i="5"/>
  <c r="B15" i="5"/>
  <c r="C15" i="5"/>
  <c r="D15" i="5"/>
  <c r="B16" i="5"/>
  <c r="C16" i="5"/>
  <c r="D16" i="5"/>
  <c r="B17" i="5"/>
  <c r="C17" i="5"/>
  <c r="D17" i="5"/>
  <c r="B18" i="5"/>
  <c r="C18" i="5"/>
  <c r="D18" i="5"/>
  <c r="B19" i="5"/>
  <c r="C19" i="5"/>
  <c r="D19" i="5"/>
  <c r="B20" i="5"/>
  <c r="C20" i="5"/>
  <c r="D20" i="5"/>
  <c r="B21" i="5"/>
  <c r="C21" i="5"/>
  <c r="D21" i="5"/>
  <c r="B22" i="5"/>
  <c r="C22" i="5"/>
  <c r="D22" i="5"/>
  <c r="B23" i="5"/>
  <c r="C23" i="5"/>
  <c r="D23" i="5"/>
  <c r="B24" i="5"/>
  <c r="C24" i="5"/>
  <c r="D24" i="5"/>
  <c r="B25" i="5"/>
  <c r="C25" i="5"/>
  <c r="D25" i="5"/>
  <c r="B26" i="5"/>
  <c r="C26" i="5"/>
  <c r="D26" i="5"/>
  <c r="B27" i="5"/>
  <c r="C27" i="5"/>
  <c r="D27" i="5"/>
  <c r="B28" i="5"/>
  <c r="C28" i="5"/>
  <c r="D28" i="5"/>
  <c r="B29" i="5"/>
  <c r="C29" i="5"/>
  <c r="D29" i="5"/>
  <c r="B30" i="5"/>
  <c r="C30" i="5"/>
  <c r="D30" i="5"/>
  <c r="B31" i="5"/>
  <c r="C31" i="5"/>
  <c r="D31" i="5"/>
  <c r="B32" i="5"/>
  <c r="C32" i="5"/>
  <c r="D32" i="5"/>
  <c r="B33" i="5"/>
  <c r="C33" i="5"/>
  <c r="D33" i="5"/>
  <c r="B34" i="5"/>
  <c r="C34" i="5"/>
  <c r="D34" i="5"/>
  <c r="B35" i="5"/>
  <c r="C35" i="5"/>
  <c r="D35" i="5"/>
  <c r="B36" i="5"/>
  <c r="C36" i="5"/>
  <c r="D36" i="5"/>
  <c r="B37" i="5"/>
  <c r="C37" i="5"/>
  <c r="D37" i="5"/>
  <c r="B38" i="5"/>
  <c r="C38" i="5"/>
  <c r="D38" i="5"/>
  <c r="B39" i="5"/>
  <c r="C39" i="5"/>
  <c r="D39" i="5"/>
  <c r="B40" i="5"/>
  <c r="C40" i="5"/>
  <c r="D40" i="5"/>
  <c r="B41" i="5"/>
  <c r="C41" i="5"/>
  <c r="D41" i="5"/>
  <c r="B42" i="5"/>
  <c r="C42" i="5"/>
  <c r="D42" i="5"/>
  <c r="B43" i="5"/>
  <c r="C43" i="5"/>
  <c r="D43" i="5"/>
  <c r="B44" i="5"/>
  <c r="C44" i="5"/>
  <c r="D44" i="5"/>
  <c r="B45" i="5"/>
  <c r="C45" i="5"/>
  <c r="D45" i="5"/>
  <c r="D46" i="5"/>
  <c r="C10" i="8"/>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8"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H46" i="5"/>
  <c r="C26" i="2"/>
  <c r="AW13" i="3"/>
  <c r="AW14" i="3"/>
  <c r="AW15" i="3"/>
  <c r="AW12" i="3"/>
  <c r="AG33" i="3"/>
  <c r="A2" i="2"/>
  <c r="A2" i="5"/>
  <c r="A2" i="8"/>
  <c r="A2" i="7"/>
  <c r="E13" i="3"/>
  <c r="AG13" i="3"/>
  <c r="E14" i="3"/>
  <c r="AG14" i="3"/>
  <c r="E15" i="3"/>
  <c r="AG15" i="3"/>
  <c r="E12" i="3"/>
  <c r="N14" i="3"/>
  <c r="N15" i="3"/>
  <c r="X14" i="3"/>
  <c r="X15" i="3"/>
  <c r="AG75" i="3"/>
  <c r="A1" i="3"/>
  <c r="C13" i="2"/>
  <c r="H16" i="2"/>
  <c r="G36" i="5"/>
  <c r="G37" i="5"/>
  <c r="G38" i="5"/>
  <c r="G39" i="5"/>
  <c r="G40" i="5"/>
  <c r="G41" i="5"/>
  <c r="G42" i="5"/>
  <c r="G43" i="5"/>
  <c r="G44" i="5"/>
  <c r="G45"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AG76" i="3"/>
  <c r="AG77" i="3"/>
  <c r="AG78" i="3"/>
  <c r="AG79" i="3"/>
  <c r="C11" i="2"/>
  <c r="C18" i="2"/>
  <c r="AG34" i="3"/>
  <c r="AG35" i="3"/>
  <c r="AG36" i="3"/>
  <c r="AG37" i="3"/>
  <c r="AG38" i="3"/>
  <c r="AG39" i="3"/>
  <c r="AG40" i="3"/>
  <c r="AG41" i="3"/>
  <c r="AG42" i="3"/>
  <c r="AG43" i="3"/>
  <c r="AG44" i="3"/>
  <c r="AG45" i="3"/>
  <c r="AG80" i="3"/>
  <c r="AG81" i="3"/>
  <c r="AG82" i="3"/>
  <c r="AG83" i="3"/>
  <c r="AG84" i="3"/>
  <c r="AG85" i="3"/>
  <c r="AG86" i="3"/>
  <c r="AG87" i="3"/>
  <c r="AG88" i="3"/>
  <c r="AG48" i="3"/>
  <c r="AG49" i="3"/>
  <c r="AG50" i="3"/>
  <c r="AG51" i="3"/>
  <c r="AG52" i="3"/>
  <c r="AG53" i="3"/>
  <c r="AG54" i="3"/>
  <c r="AG55" i="3"/>
  <c r="AG47" i="3"/>
  <c r="AG67" i="3"/>
  <c r="AG68" i="3"/>
  <c r="AG69" i="3"/>
  <c r="AG70" i="3"/>
  <c r="AG71" i="3"/>
  <c r="AG72" i="3"/>
  <c r="AG73" i="3"/>
  <c r="AG74" i="3"/>
  <c r="AG66" i="3"/>
  <c r="C21" i="2"/>
  <c r="A1" i="5"/>
  <c r="A1" i="2"/>
  <c r="B46" i="5"/>
  <c r="C6" i="8"/>
  <c r="C7" i="8"/>
  <c r="A1" i="8"/>
  <c r="C29" i="2"/>
  <c r="C32" i="2"/>
  <c r="B5" i="3"/>
  <c r="G3" i="4"/>
  <c r="G46" i="5"/>
  <c r="C11" i="8"/>
  <c r="C13" i="8"/>
  <c r="S13" i="3"/>
  <c r="S14" i="3"/>
  <c r="S15" i="3"/>
  <c r="S12" i="3"/>
  <c r="C25" i="2"/>
  <c r="C28" i="2"/>
  <c r="C31" i="2"/>
  <c r="C34" i="2"/>
  <c r="AR12" i="3"/>
  <c r="C35" i="2"/>
  <c r="BB12" i="3"/>
  <c r="X12" i="3"/>
  <c r="A1" i="7"/>
  <c r="AR16" i="3"/>
  <c r="N16" i="3"/>
  <c r="N12" i="3"/>
  <c r="AR13" i="3"/>
  <c r="N13" i="3"/>
  <c r="BB13" i="3"/>
  <c r="X13" i="3"/>
  <c r="C48" i="2"/>
  <c r="C50" i="2"/>
  <c r="U3" i="4"/>
  <c r="T3" i="4"/>
  <c r="S3" i="4"/>
  <c r="R3" i="4"/>
  <c r="Q3" i="4"/>
  <c r="P3" i="4"/>
  <c r="O3" i="4"/>
  <c r="N3" i="4"/>
  <c r="M3" i="4"/>
  <c r="L3" i="4"/>
  <c r="K3" i="4"/>
  <c r="J3" i="4"/>
  <c r="I3" i="4"/>
  <c r="H3" i="4"/>
  <c r="BB16" i="3"/>
  <c r="X16" i="3"/>
  <c r="B58" i="3"/>
</calcChain>
</file>

<file path=xl/sharedStrings.xml><?xml version="1.0" encoding="utf-8"?>
<sst xmlns="http://schemas.openxmlformats.org/spreadsheetml/2006/main" count="530" uniqueCount="392">
  <si>
    <t>Recommendation</t>
  </si>
  <si>
    <t>Facility Background</t>
  </si>
  <si>
    <t>Technology Background</t>
  </si>
  <si>
    <t>Proposal</t>
  </si>
  <si>
    <t>Source</t>
  </si>
  <si>
    <t>Quantity</t>
  </si>
  <si>
    <t>Units</t>
  </si>
  <si>
    <t>Cost Savings</t>
  </si>
  <si>
    <t>Total</t>
  </si>
  <si>
    <t>Based on</t>
  </si>
  <si>
    <t>Author</t>
  </si>
  <si>
    <t>Insert Name</t>
  </si>
  <si>
    <t>Variables</t>
  </si>
  <si>
    <t>Input</t>
  </si>
  <si>
    <t>Calc</t>
  </si>
  <si>
    <t>Heading 3</t>
  </si>
  <si>
    <t>Heading 4</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</si>
  <si>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</si>
  <si>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</si>
  <si>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</si>
  <si>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</si>
  <si>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</si>
  <si>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</si>
  <si>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</si>
  <si>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</si>
  <si>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</si>
  <si>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</si>
  <si>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</si>
  <si>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</si>
  <si>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</si>
  <si>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</si>
  <si>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</si>
  <si>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</si>
  <si>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</si>
  <si>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</si>
  <si>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</si>
  <si>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</si>
  <si>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</si>
  <si>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</si>
  <si>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</si>
  <si>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</si>
  <si>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</si>
  <si>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</si>
  <si>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</si>
  <si>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</si>
  <si>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</si>
  <si>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</si>
  <si>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</si>
  <si>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</si>
  <si>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</si>
  <si>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</si>
  <si>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</si>
  <si>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</si>
  <si>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</si>
  <si>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</si>
  <si>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</si>
  <si>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</si>
  <si>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</si>
  <si>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</si>
  <si>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</si>
  <si>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</si>
  <si>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</si>
  <si>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</si>
  <si>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</si>
  <si>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</si>
  <si>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</si>
  <si>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</si>
  <si>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</si>
  <si>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</si>
  <si>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</si>
  <si>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</si>
  <si>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</si>
  <si>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</si>
  <si>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</si>
  <si>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</si>
  <si>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</si>
  <si>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</si>
  <si>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</si>
  <si>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</si>
  <si>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</si>
  <si>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</si>
  <si>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</si>
  <si>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</si>
  <si>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</si>
  <si>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</si>
  <si>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</si>
  <si>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</si>
  <si>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</si>
  <si>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</si>
  <si>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</si>
  <si>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</si>
  <si>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</si>
  <si>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</si>
  <si>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</si>
  <si>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</si>
  <si>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</si>
  <si>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</si>
  <si>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</si>
  <si>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</si>
  <si>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</si>
  <si>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</si>
  <si>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</si>
  <si>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</si>
  <si>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</si>
  <si>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</si>
  <si>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</si>
  <si>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</si>
  <si>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</si>
  <si>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</si>
  <si>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</si>
  <si>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</si>
  <si>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</si>
  <si>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</si>
  <si>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</si>
  <si>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</si>
  <si>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</si>
  <si>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</si>
  <si>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</si>
  <si>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</si>
  <si>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</si>
  <si>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</si>
  <si>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</si>
  <si>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</si>
  <si>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</si>
  <si>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</si>
  <si>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</si>
  <si>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</si>
  <si>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</si>
  <si>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</si>
  <si>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</si>
  <si>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</si>
  <si>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</si>
  <si>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</si>
  <si>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</si>
  <si>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</si>
  <si>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</si>
  <si>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</si>
  <si>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</si>
  <si>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</si>
  <si>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</si>
  <si>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</si>
  <si>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</si>
  <si>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</si>
  <si>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</si>
  <si>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</si>
  <si>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</si>
  <si>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</si>
  <si>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</si>
  <si>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</si>
  <si>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</si>
  <si>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</si>
  <si>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</si>
  <si>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</si>
  <si>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</si>
  <si>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</si>
  <si>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</si>
  <si>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Original Template</t>
  </si>
  <si>
    <t>Totals</t>
  </si>
  <si>
    <t>Equations</t>
  </si>
  <si>
    <t>(Rf. 1)</t>
  </si>
  <si>
    <t>(Rf. 2)</t>
  </si>
  <si>
    <t>(N. 1)</t>
  </si>
  <si>
    <t>(Eq. 1)</t>
  </si>
  <si>
    <t>(Eq. 2)</t>
  </si>
  <si>
    <t>(N. 2)</t>
  </si>
  <si>
    <t>(N. 3)</t>
  </si>
  <si>
    <r>
      <rPr>
        <b/>
        <sz val="10"/>
        <color theme="1"/>
        <rFont val="Times New Roman"/>
        <family val="1"/>
      </rPr>
      <t>Eq. 1)</t>
    </r>
    <r>
      <rPr>
        <sz val="10"/>
        <color theme="1"/>
        <rFont val="Times New Roman"/>
        <family val="1"/>
      </rPr>
      <t xml:space="preserve"> Equation 1 (V)</t>
    </r>
  </si>
  <si>
    <t>kWh</t>
  </si>
  <si>
    <t>Incremental Demand Cost</t>
  </si>
  <si>
    <r>
      <t>(IC</t>
    </r>
    <r>
      <rPr>
        <vertAlign val="subscript"/>
        <sz val="9"/>
        <color theme="1"/>
        <rFont val="Times New Roman"/>
        <family val="1"/>
      </rPr>
      <t>E</t>
    </r>
    <r>
      <rPr>
        <sz val="9"/>
        <color theme="1"/>
        <rFont val="Times New Roman"/>
        <family val="1"/>
      </rPr>
      <t>)</t>
    </r>
  </si>
  <si>
    <r>
      <t>(IC</t>
    </r>
    <r>
      <rPr>
        <vertAlign val="subscript"/>
        <sz val="9"/>
        <color theme="1"/>
        <rFont val="Times New Roman"/>
        <family val="1"/>
      </rPr>
      <t>D</t>
    </r>
    <r>
      <rPr>
        <sz val="9"/>
        <color theme="1"/>
        <rFont val="Times New Roman"/>
        <family val="1"/>
      </rPr>
      <t>)</t>
    </r>
  </si>
  <si>
    <t>#</t>
  </si>
  <si>
    <t>Heading 2</t>
  </si>
  <si>
    <t>N</t>
  </si>
  <si>
    <t>&lt;-- 650 pixels wide!</t>
  </si>
  <si>
    <t>(kWh)</t>
  </si>
  <si>
    <t>(kW)</t>
  </si>
  <si>
    <t>Annual Savings Summary</t>
  </si>
  <si>
    <t>Implementation Cost Summary</t>
  </si>
  <si>
    <t>Black Team Review</t>
  </si>
  <si>
    <t>Orange Team Review</t>
  </si>
  <si>
    <t>Notes</t>
  </si>
  <si>
    <t>References</t>
  </si>
  <si>
    <t>Utility Data</t>
  </si>
  <si>
    <r>
      <t>/kW</t>
    </r>
    <r>
      <rPr>
        <sz val="9"/>
        <color theme="1"/>
        <rFont val="Calibri"/>
        <family val="2"/>
      </rPr>
      <t>·</t>
    </r>
    <r>
      <rPr>
        <sz val="9"/>
        <color theme="1"/>
        <rFont val="Times New Roman"/>
        <family val="1"/>
      </rPr>
      <t>mo.</t>
    </r>
  </si>
  <si>
    <t>/kWh</t>
  </si>
  <si>
    <t>Economic Results</t>
  </si>
  <si>
    <t>/year</t>
  </si>
  <si>
    <t>years</t>
  </si>
  <si>
    <t>(Eq. 7)</t>
  </si>
  <si>
    <t>(Eq. 8)</t>
  </si>
  <si>
    <t>(Rf. 3)</t>
  </si>
  <si>
    <t>(Eq. 9)</t>
  </si>
  <si>
    <t>&lt;-- (Insert --&gt; Object --&gt; Math Type 6.0 Equation)</t>
  </si>
  <si>
    <t>Energy Analysis</t>
  </si>
  <si>
    <t>Current Conditions</t>
  </si>
  <si>
    <t>Proposed Conditions</t>
  </si>
  <si>
    <t>(Eq. 3)</t>
  </si>
  <si>
    <t>(Eq. 4)</t>
  </si>
  <si>
    <t>Savings</t>
  </si>
  <si>
    <t>Energy Savings</t>
  </si>
  <si>
    <t>(Eq. 5)</t>
  </si>
  <si>
    <t>(Eq. 6)</t>
  </si>
  <si>
    <t>(Eq. 10)</t>
  </si>
  <si>
    <t>(Eq. 11)</t>
  </si>
  <si>
    <t>Simple Payback</t>
  </si>
  <si>
    <t>Annual Cost Savings</t>
  </si>
  <si>
    <t>Data Collection</t>
  </si>
  <si>
    <t>Mikhail Jones</t>
  </si>
  <si>
    <t>Qty</t>
  </si>
  <si>
    <t>Horsepower</t>
  </si>
  <si>
    <t>Rated</t>
  </si>
  <si>
    <t>Operational</t>
  </si>
  <si>
    <t>Months</t>
  </si>
  <si>
    <t>Power</t>
  </si>
  <si>
    <t>Demand</t>
  </si>
  <si>
    <t>Energy</t>
  </si>
  <si>
    <t>(n)</t>
  </si>
  <si>
    <t>(hp)</t>
  </si>
  <si>
    <t>(months)</t>
  </si>
  <si>
    <t>(kW-mo.)</t>
  </si>
  <si>
    <t>Incremental Energy Cost</t>
  </si>
  <si>
    <t>Proposed Type</t>
  </si>
  <si>
    <t>Proposed Efficiency</t>
  </si>
  <si>
    <t>Demand Savings</t>
  </si>
  <si>
    <t>Replacement</t>
  </si>
  <si>
    <t>General Data</t>
  </si>
  <si>
    <t>/yr</t>
  </si>
  <si>
    <t>Demand Cost Savings</t>
  </si>
  <si>
    <t>Energy Cost Savings</t>
  </si>
  <si>
    <t>Fixed Cost</t>
  </si>
  <si>
    <t>Variable Cost</t>
  </si>
  <si>
    <t>/motor</t>
  </si>
  <si>
    <t>/hp</t>
  </si>
  <si>
    <t>High Torque Drive Implementation Cost</t>
  </si>
  <si>
    <t>Number of Motors</t>
  </si>
  <si>
    <t>Fixed Costs</t>
  </si>
  <si>
    <t>Variable Costs</t>
  </si>
  <si>
    <t>Total Fixed Cost</t>
  </si>
  <si>
    <t>Total Variable Cost</t>
  </si>
  <si>
    <t>motors</t>
  </si>
  <si>
    <t>hp</t>
  </si>
  <si>
    <t>(Eq. 13)</t>
  </si>
  <si>
    <t>Total Current</t>
  </si>
  <si>
    <r>
      <rPr>
        <b/>
        <sz val="10"/>
        <color theme="1"/>
        <rFont val="Times New Roman"/>
        <family val="1"/>
      </rPr>
      <t>Rf. 1)</t>
    </r>
    <r>
      <rPr>
        <sz val="10"/>
        <color theme="1"/>
        <rFont val="Times New Roman"/>
        <family val="1"/>
      </rPr>
      <t xml:space="preserve"> Quantity, rated horsepower, total current power, and total current energy developed in the Motor Inventory pages found in the Site Data section of this report. </t>
    </r>
  </si>
  <si>
    <r>
      <rPr>
        <b/>
        <sz val="10"/>
        <color theme="1"/>
        <rFont val="Times New Roman"/>
        <family val="1"/>
      </rPr>
      <t>N. 1)</t>
    </r>
    <r>
      <rPr>
        <sz val="10"/>
        <color theme="1"/>
        <rFont val="Times New Roman"/>
        <family val="1"/>
      </rPr>
      <t xml:space="preserve"> Number of months motor operates annually for demand savings calculations.</t>
    </r>
  </si>
  <si>
    <t>Table Calculations</t>
  </si>
  <si>
    <r>
      <rPr>
        <b/>
        <sz val="10"/>
        <color theme="1"/>
        <rFont val="Times New Roman"/>
        <family val="1"/>
      </rPr>
      <t>Eq. 1)</t>
    </r>
    <r>
      <rPr>
        <sz val="10"/>
        <color theme="1"/>
        <rFont val="Times New Roman"/>
        <family val="1"/>
      </rPr>
      <t xml:space="preserve"> Total Horsepower (W</t>
    </r>
    <r>
      <rPr>
        <vertAlign val="subscript"/>
        <sz val="10"/>
        <color theme="1"/>
        <rFont val="Times New Roman"/>
        <family val="1"/>
      </rPr>
      <t>T</t>
    </r>
    <r>
      <rPr>
        <sz val="10"/>
        <color theme="1"/>
        <rFont val="Times New Roman"/>
        <family val="1"/>
      </rPr>
      <t>)</t>
    </r>
  </si>
  <si>
    <t>Analysis Calculations</t>
  </si>
  <si>
    <r>
      <rPr>
        <b/>
        <sz val="10"/>
        <color theme="1"/>
        <rFont val="Times New Roman"/>
        <family val="1"/>
      </rPr>
      <t>Rf. 4)</t>
    </r>
    <r>
      <rPr>
        <sz val="10"/>
        <color theme="1"/>
        <rFont val="Times New Roman"/>
        <family val="1"/>
      </rPr>
      <t xml:space="preserve"> Developed in the Data Preparation section for this recommendation. </t>
    </r>
  </si>
  <si>
    <r>
      <t>(C</t>
    </r>
    <r>
      <rPr>
        <vertAlign val="subscript"/>
        <sz val="10"/>
        <color theme="1"/>
        <rFont val="Times New Roman"/>
        <family val="1"/>
      </rPr>
      <t>F</t>
    </r>
    <r>
      <rPr>
        <sz val="10"/>
        <color theme="1"/>
        <rFont val="Times New Roman"/>
        <family val="1"/>
      </rPr>
      <t>)</t>
    </r>
  </si>
  <si>
    <r>
      <t>(C</t>
    </r>
    <r>
      <rPr>
        <vertAlign val="subscript"/>
        <sz val="10"/>
        <color theme="1"/>
        <rFont val="Times New Roman"/>
        <family val="1"/>
      </rPr>
      <t>FT</t>
    </r>
    <r>
      <rPr>
        <sz val="10"/>
        <color theme="1"/>
        <rFont val="Times New Roman"/>
        <family val="1"/>
      </rPr>
      <t>)</t>
    </r>
  </si>
  <si>
    <r>
      <t>(C</t>
    </r>
    <r>
      <rPr>
        <vertAlign val="subscript"/>
        <sz val="10"/>
        <color theme="1"/>
        <rFont val="Times New Roman"/>
        <family val="1"/>
      </rPr>
      <t>V</t>
    </r>
    <r>
      <rPr>
        <sz val="10"/>
        <color theme="1"/>
        <rFont val="Times New Roman"/>
        <family val="1"/>
      </rPr>
      <t>)</t>
    </r>
  </si>
  <si>
    <r>
      <t>(C</t>
    </r>
    <r>
      <rPr>
        <vertAlign val="subscript"/>
        <sz val="10"/>
        <color theme="1"/>
        <rFont val="Times New Roman"/>
        <family val="1"/>
      </rPr>
      <t>VT</t>
    </r>
    <r>
      <rPr>
        <sz val="10"/>
        <color theme="1"/>
        <rFont val="Times New Roman"/>
        <family val="1"/>
      </rPr>
      <t>)</t>
    </r>
  </si>
  <si>
    <r>
      <t>(C</t>
    </r>
    <r>
      <rPr>
        <vertAlign val="subscript"/>
        <sz val="10"/>
        <color theme="1"/>
        <rFont val="Times New Roman"/>
        <family val="1"/>
      </rPr>
      <t>I</t>
    </r>
    <r>
      <rPr>
        <sz val="10"/>
        <color theme="1"/>
        <rFont val="Times New Roman"/>
        <family val="1"/>
      </rPr>
      <t>)</t>
    </r>
  </si>
  <si>
    <r>
      <rPr>
        <b/>
        <sz val="10"/>
        <color theme="1"/>
        <rFont val="Times New Roman"/>
        <family val="1"/>
      </rPr>
      <t>Eq. 2)</t>
    </r>
    <r>
      <rPr>
        <sz val="10"/>
        <color theme="1"/>
        <rFont val="Times New Roman"/>
        <family val="1"/>
      </rPr>
      <t xml:space="preserve"> Total Variable Cost (C</t>
    </r>
    <r>
      <rPr>
        <vertAlign val="subscript"/>
        <sz val="10"/>
        <color theme="1"/>
        <rFont val="Times New Roman"/>
        <family val="1"/>
      </rPr>
      <t>VT</t>
    </r>
    <r>
      <rPr>
        <sz val="10"/>
        <color theme="1"/>
        <rFont val="Times New Roman"/>
        <family val="1"/>
      </rPr>
      <t>)</t>
    </r>
  </si>
  <si>
    <r>
      <rPr>
        <b/>
        <sz val="10"/>
        <color theme="1"/>
        <rFont val="Times New Roman"/>
        <family val="1"/>
      </rPr>
      <t>Eq. 1)</t>
    </r>
    <r>
      <rPr>
        <sz val="10"/>
        <color theme="1"/>
        <rFont val="Times New Roman"/>
        <family val="1"/>
      </rPr>
      <t xml:space="preserve"> Total Fixed Cost (C</t>
    </r>
    <r>
      <rPr>
        <vertAlign val="subscript"/>
        <sz val="10"/>
        <color theme="1"/>
        <rFont val="Times New Roman"/>
        <family val="1"/>
      </rPr>
      <t>FT</t>
    </r>
    <r>
      <rPr>
        <sz val="10"/>
        <color theme="1"/>
        <rFont val="Times New Roman"/>
        <family val="1"/>
      </rPr>
      <t>)</t>
    </r>
  </si>
  <si>
    <r>
      <rPr>
        <b/>
        <sz val="10"/>
        <color theme="1"/>
        <rFont val="Times New Roman"/>
        <family val="1"/>
      </rPr>
      <t>Eq. 3)</t>
    </r>
    <r>
      <rPr>
        <sz val="10"/>
        <color theme="1"/>
        <rFont val="Times New Roman"/>
        <family val="1"/>
      </rPr>
      <t xml:space="preserve"> Total Implementation Cost (C</t>
    </r>
    <r>
      <rPr>
        <vertAlign val="subscript"/>
        <sz val="10"/>
        <color theme="1"/>
        <rFont val="Times New Roman"/>
        <family val="1"/>
      </rPr>
      <t>I</t>
    </r>
    <r>
      <rPr>
        <sz val="10"/>
        <color theme="1"/>
        <rFont val="Times New Roman"/>
        <family val="1"/>
      </rPr>
      <t>)</t>
    </r>
  </si>
  <si>
    <t>Replacement Fraction (1st)</t>
  </si>
  <si>
    <t>Replacement Fraction (2nd)</t>
  </si>
  <si>
    <t>Current Type (1st)</t>
  </si>
  <si>
    <t>Current Efficiency (1st)</t>
  </si>
  <si>
    <t>Current Type (2nd)</t>
  </si>
  <si>
    <t>Current Efficiency (2nd)</t>
  </si>
  <si>
    <r>
      <t>(D</t>
    </r>
    <r>
      <rPr>
        <vertAlign val="subscript"/>
        <sz val="10"/>
        <color theme="1"/>
        <rFont val="Times New Roman"/>
        <family val="1"/>
      </rPr>
      <t>S</t>
    </r>
    <r>
      <rPr>
        <sz val="10"/>
        <color theme="1"/>
        <rFont val="Times New Roman"/>
        <family val="1"/>
      </rPr>
      <t>)</t>
    </r>
  </si>
  <si>
    <r>
      <t>(E</t>
    </r>
    <r>
      <rPr>
        <vertAlign val="subscript"/>
        <sz val="10"/>
        <color theme="1"/>
        <rFont val="Times New Roman"/>
        <family val="1"/>
      </rPr>
      <t>S</t>
    </r>
    <r>
      <rPr>
        <sz val="10"/>
        <color theme="1"/>
        <rFont val="Times New Roman"/>
        <family val="1"/>
      </rPr>
      <t>)</t>
    </r>
  </si>
  <si>
    <r>
      <t>(C</t>
    </r>
    <r>
      <rPr>
        <vertAlign val="subscript"/>
        <sz val="10"/>
        <color theme="1"/>
        <rFont val="Times New Roman"/>
        <family val="1"/>
      </rPr>
      <t>I</t>
    </r>
    <r>
      <rPr>
        <sz val="10"/>
        <color theme="1"/>
        <rFont val="Times New Roman"/>
        <family val="1"/>
      </rPr>
      <t>)</t>
    </r>
  </si>
  <si>
    <r>
      <t>(t</t>
    </r>
    <r>
      <rPr>
        <vertAlign val="subscript"/>
        <sz val="10"/>
        <color theme="1"/>
        <rFont val="Times New Roman"/>
        <family val="1"/>
      </rPr>
      <t>PB</t>
    </r>
    <r>
      <rPr>
        <sz val="10"/>
        <color theme="1"/>
        <rFont val="Times New Roman"/>
        <family val="1"/>
      </rPr>
      <t>)</t>
    </r>
  </si>
  <si>
    <t xml:space="preserve">HTD belts are not recommended in applications where belt slip under duress is desired. Conveyor systems are an example of an application where notched or standard V-belts are desirable instead of HTD belts. If the conveyor were to jam, a V-belt will slip and fail before damage is caused to the conveyor.  </t>
  </si>
  <si>
    <t>Notched V-Belts</t>
  </si>
  <si>
    <t>Put any additional references here.</t>
  </si>
  <si>
    <r>
      <t>(η</t>
    </r>
    <r>
      <rPr>
        <vertAlign val="subscript"/>
        <sz val="10"/>
        <color theme="1"/>
        <rFont val="Times New Roman"/>
        <family val="1"/>
      </rPr>
      <t>C,1</t>
    </r>
    <r>
      <rPr>
        <sz val="10"/>
        <color theme="1"/>
        <rFont val="Times New Roman"/>
        <family val="1"/>
      </rPr>
      <t>)</t>
    </r>
  </si>
  <si>
    <r>
      <t>(η</t>
    </r>
    <r>
      <rPr>
        <vertAlign val="subscript"/>
        <sz val="10"/>
        <color theme="1"/>
        <rFont val="Times New Roman"/>
        <family val="1"/>
      </rPr>
      <t>C,2</t>
    </r>
    <r>
      <rPr>
        <sz val="10"/>
        <color theme="1"/>
        <rFont val="Times New Roman"/>
        <family val="1"/>
      </rPr>
      <t>)</t>
    </r>
  </si>
  <si>
    <t>(Eq. 12)</t>
  </si>
  <si>
    <t>In general, we assume that the additional cost of the notched V-belts will be offset by a longer lifetime. Thus, there is no cost associated with installing notched V-belts to replace old belts when they wear out, yielding an immediate payback. No energy incentives apply to this recommendation.</t>
  </si>
  <si>
    <t xml:space="preserve">Like standard V-belts, notched belts require periodic re-tensioning to maintain their efficiency. These calculations were done with very general assumptions based on conversations with plant personnel and general observations. Actual savings for implementation will depend on the number and size of belt driven motors.  Notched V-belts should not be used on motors that cause excessive wear on the current belt as savings would be reduced by the increased replacement costs of notched V-belts. </t>
  </si>
  <si>
    <t>Weighted Efficiency</t>
  </si>
  <si>
    <r>
      <t>(η</t>
    </r>
    <r>
      <rPr>
        <vertAlign val="subscript"/>
        <sz val="10"/>
        <color theme="1"/>
        <rFont val="Times New Roman"/>
        <family val="1"/>
      </rPr>
      <t>C</t>
    </r>
    <r>
      <rPr>
        <sz val="10"/>
        <color theme="1"/>
        <rFont val="Times New Roman"/>
        <family val="1"/>
      </rPr>
      <t>)</t>
    </r>
  </si>
  <si>
    <t>Average Current Efficiency</t>
  </si>
  <si>
    <t>Current Belt Drive</t>
  </si>
  <si>
    <t>Proposed Belt Drive</t>
  </si>
  <si>
    <t>Drive Replacement and Efficiency</t>
  </si>
  <si>
    <r>
      <rPr>
        <b/>
        <sz val="10"/>
        <color theme="1"/>
        <rFont val="Times New Roman"/>
        <family val="1"/>
      </rPr>
      <t>Rf. 3)</t>
    </r>
    <r>
      <rPr>
        <sz val="10"/>
        <color theme="1"/>
        <rFont val="Times New Roman"/>
        <family val="1"/>
      </rPr>
      <t xml:space="preserve"> Nominal drive efficiencies from USDOE Motor Tip Sheet #3. http://www.nrel.gov/docs/fy00osti/27833.pdf</t>
    </r>
  </si>
  <si>
    <r>
      <t>(η</t>
    </r>
    <r>
      <rPr>
        <vertAlign val="subscript"/>
        <sz val="10"/>
        <color theme="1"/>
        <rFont val="Times New Roman"/>
        <family val="1"/>
      </rPr>
      <t>P</t>
    </r>
    <r>
      <rPr>
        <sz val="10"/>
        <color theme="1"/>
        <rFont val="Times New Roman"/>
        <family val="1"/>
      </rPr>
      <t>)</t>
    </r>
  </si>
  <si>
    <r>
      <t>(D</t>
    </r>
    <r>
      <rPr>
        <vertAlign val="subscript"/>
        <sz val="10"/>
        <color theme="1"/>
        <rFont val="Times New Roman"/>
        <family val="1"/>
      </rPr>
      <t>C</t>
    </r>
    <r>
      <rPr>
        <sz val="10"/>
        <color theme="1"/>
        <rFont val="Times New Roman"/>
        <family val="1"/>
      </rPr>
      <t>)</t>
    </r>
  </si>
  <si>
    <r>
      <t>(E</t>
    </r>
    <r>
      <rPr>
        <vertAlign val="subscript"/>
        <sz val="10"/>
        <color theme="1"/>
        <rFont val="Times New Roman"/>
        <family val="1"/>
      </rPr>
      <t>C</t>
    </r>
    <r>
      <rPr>
        <sz val="10"/>
        <color theme="1"/>
        <rFont val="Times New Roman"/>
        <family val="1"/>
      </rPr>
      <t>)</t>
    </r>
  </si>
  <si>
    <r>
      <t>(D</t>
    </r>
    <r>
      <rPr>
        <vertAlign val="subscript"/>
        <sz val="10"/>
        <color theme="1"/>
        <rFont val="Times New Roman"/>
        <family val="1"/>
      </rPr>
      <t>P</t>
    </r>
    <r>
      <rPr>
        <sz val="10"/>
        <color theme="1"/>
        <rFont val="Times New Roman"/>
        <family val="1"/>
      </rPr>
      <t>)</t>
    </r>
  </si>
  <si>
    <r>
      <t>(E</t>
    </r>
    <r>
      <rPr>
        <vertAlign val="subscript"/>
        <sz val="10"/>
        <color theme="1"/>
        <rFont val="Times New Roman"/>
        <family val="1"/>
      </rPr>
      <t>P</t>
    </r>
    <r>
      <rPr>
        <sz val="10"/>
        <color theme="1"/>
        <rFont val="Times New Roman"/>
        <family val="1"/>
      </rPr>
      <t>)</t>
    </r>
  </si>
  <si>
    <r>
      <rPr>
        <b/>
        <sz val="10"/>
        <color theme="1"/>
        <rFont val="Times New Roman"/>
        <family val="1"/>
      </rPr>
      <t>Eq. 3)</t>
    </r>
    <r>
      <rPr>
        <sz val="10"/>
        <color theme="1"/>
        <rFont val="Times New Roman"/>
        <family val="1"/>
      </rPr>
      <t xml:space="preserve"> Average Current Efficiency (η</t>
    </r>
    <r>
      <rPr>
        <vertAlign val="subscript"/>
        <sz val="10"/>
        <color theme="1"/>
        <rFont val="Times New Roman"/>
        <family val="1"/>
      </rPr>
      <t>C</t>
    </r>
    <r>
      <rPr>
        <sz val="10"/>
        <color theme="1"/>
        <rFont val="Times New Roman"/>
        <family val="1"/>
      </rPr>
      <t>)</t>
    </r>
  </si>
  <si>
    <r>
      <rPr>
        <b/>
        <sz val="10"/>
        <color theme="1"/>
        <rFont val="Times New Roman"/>
        <family val="1"/>
      </rPr>
      <t>Eq. 6)</t>
    </r>
    <r>
      <rPr>
        <sz val="10"/>
        <color theme="1"/>
        <rFont val="Times New Roman"/>
        <family val="1"/>
      </rPr>
      <t xml:space="preserve"> Proposed Demand (D</t>
    </r>
    <r>
      <rPr>
        <vertAlign val="subscript"/>
        <sz val="10"/>
        <color theme="1"/>
        <rFont val="Times New Roman"/>
        <family val="1"/>
      </rPr>
      <t>P</t>
    </r>
    <r>
      <rPr>
        <sz val="10"/>
        <color theme="1"/>
        <rFont val="Times New Roman"/>
        <family val="1"/>
      </rPr>
      <t>)</t>
    </r>
  </si>
  <si>
    <r>
      <rPr>
        <b/>
        <sz val="10"/>
        <color theme="1"/>
        <rFont val="Times New Roman"/>
        <family val="1"/>
      </rPr>
      <t>Eq. 7)</t>
    </r>
    <r>
      <rPr>
        <sz val="10"/>
        <color theme="1"/>
        <rFont val="Times New Roman"/>
        <family val="1"/>
      </rPr>
      <t xml:space="preserve"> Proposed Energy (E</t>
    </r>
    <r>
      <rPr>
        <vertAlign val="subscript"/>
        <sz val="10"/>
        <color theme="1"/>
        <rFont val="Times New Roman"/>
        <family val="1"/>
      </rPr>
      <t>P</t>
    </r>
    <r>
      <rPr>
        <sz val="10"/>
        <color theme="1"/>
        <rFont val="Times New Roman"/>
        <family val="1"/>
      </rPr>
      <t>)</t>
    </r>
  </si>
  <si>
    <r>
      <rPr>
        <b/>
        <sz val="10"/>
        <color theme="1"/>
        <rFont val="Times New Roman"/>
        <family val="1"/>
      </rPr>
      <t>Eq. 8)</t>
    </r>
    <r>
      <rPr>
        <sz val="10"/>
        <color theme="1"/>
        <rFont val="Times New Roman"/>
        <family val="1"/>
      </rPr>
      <t xml:space="preserve"> Demand Savings (D</t>
    </r>
    <r>
      <rPr>
        <vertAlign val="subscript"/>
        <sz val="10"/>
        <color theme="1"/>
        <rFont val="Times New Roman"/>
        <family val="1"/>
      </rPr>
      <t>S</t>
    </r>
    <r>
      <rPr>
        <sz val="10"/>
        <color theme="1"/>
        <rFont val="Times New Roman"/>
        <family val="1"/>
      </rPr>
      <t>)</t>
    </r>
  </si>
  <si>
    <r>
      <rPr>
        <b/>
        <sz val="10"/>
        <color theme="1"/>
        <rFont val="Times New Roman"/>
        <family val="1"/>
      </rPr>
      <t>Eq. 9)</t>
    </r>
    <r>
      <rPr>
        <sz val="10"/>
        <color theme="1"/>
        <rFont val="Times New Roman"/>
        <family val="1"/>
      </rPr>
      <t xml:space="preserve"> Energy Savings (E</t>
    </r>
    <r>
      <rPr>
        <vertAlign val="subscript"/>
        <sz val="10"/>
        <color theme="1"/>
        <rFont val="Times New Roman"/>
        <family val="1"/>
      </rPr>
      <t>S</t>
    </r>
    <r>
      <rPr>
        <sz val="10"/>
        <color theme="1"/>
        <rFont val="Times New Roman"/>
        <family val="1"/>
      </rPr>
      <t>)</t>
    </r>
  </si>
  <si>
    <r>
      <rPr>
        <b/>
        <sz val="10"/>
        <color theme="1"/>
        <rFont val="Times New Roman"/>
        <family val="1"/>
      </rPr>
      <t>Eq. 12)</t>
    </r>
    <r>
      <rPr>
        <sz val="10"/>
        <color theme="1"/>
        <rFont val="Times New Roman"/>
        <family val="1"/>
      </rPr>
      <t xml:space="preserve"> Annual Cost Savings (C</t>
    </r>
    <r>
      <rPr>
        <vertAlign val="subscript"/>
        <sz val="10"/>
        <color theme="1"/>
        <rFont val="Times New Roman"/>
        <family val="1"/>
      </rPr>
      <t>S</t>
    </r>
    <r>
      <rPr>
        <sz val="10"/>
        <color theme="1"/>
        <rFont val="Times New Roman"/>
        <family val="1"/>
      </rPr>
      <t>)</t>
    </r>
  </si>
  <si>
    <r>
      <rPr>
        <b/>
        <sz val="10"/>
        <color theme="1"/>
        <rFont val="Times New Roman"/>
        <family val="1"/>
      </rPr>
      <t>Eq. 13)</t>
    </r>
    <r>
      <rPr>
        <sz val="10"/>
        <color theme="1"/>
        <rFont val="Times New Roman"/>
        <family val="1"/>
      </rPr>
      <t xml:space="preserve"> Simple Payback (t</t>
    </r>
    <r>
      <rPr>
        <vertAlign val="subscript"/>
        <sz val="10"/>
        <color theme="1"/>
        <rFont val="Times New Roman"/>
        <family val="1"/>
      </rPr>
      <t>PB</t>
    </r>
    <r>
      <rPr>
        <sz val="10"/>
        <color theme="1"/>
        <rFont val="Times New Roman"/>
        <family val="1"/>
      </rPr>
      <t>)</t>
    </r>
  </si>
  <si>
    <t>Total Implementation Cost</t>
  </si>
  <si>
    <r>
      <rPr>
        <b/>
        <sz val="10"/>
        <color theme="1"/>
        <rFont val="Times New Roman"/>
        <family val="1"/>
      </rPr>
      <t>Eq. 4)</t>
    </r>
    <r>
      <rPr>
        <sz val="10"/>
        <color theme="1"/>
        <rFont val="Times New Roman"/>
        <family val="1"/>
      </rPr>
      <t xml:space="preserve"> Current Demand (D</t>
    </r>
    <r>
      <rPr>
        <vertAlign val="subscript"/>
        <sz val="10"/>
        <color theme="1"/>
        <rFont val="Times New Roman"/>
        <family val="1"/>
      </rPr>
      <t>C</t>
    </r>
    <r>
      <rPr>
        <sz val="10"/>
        <color theme="1"/>
        <rFont val="Times New Roman"/>
        <family val="1"/>
      </rPr>
      <t>)</t>
    </r>
  </si>
  <si>
    <r>
      <rPr>
        <b/>
        <sz val="10"/>
        <color theme="1"/>
        <rFont val="Times New Roman"/>
        <family val="1"/>
      </rPr>
      <t>Eq. 5)</t>
    </r>
    <r>
      <rPr>
        <sz val="10"/>
        <color theme="1"/>
        <rFont val="Times New Roman"/>
        <family val="1"/>
      </rPr>
      <t xml:space="preserve"> Current Energy (E</t>
    </r>
    <r>
      <rPr>
        <vertAlign val="subscript"/>
        <sz val="10"/>
        <color theme="1"/>
        <rFont val="Times New Roman"/>
        <family val="1"/>
      </rPr>
      <t>C</t>
    </r>
    <r>
      <rPr>
        <sz val="10"/>
        <color theme="1"/>
        <rFont val="Times New Roman"/>
        <family val="1"/>
      </rPr>
      <t>)</t>
    </r>
  </si>
  <si>
    <r>
      <rPr>
        <b/>
        <sz val="10"/>
        <color theme="1"/>
        <rFont val="Times New Roman"/>
        <family val="1"/>
      </rPr>
      <t>Rf. 1)</t>
    </r>
    <r>
      <rPr>
        <sz val="10"/>
        <color theme="1"/>
        <rFont val="Times New Roman"/>
        <family val="1"/>
      </rPr>
      <t xml:space="preserve"> Developed in Belt Replacement Inventory table on the following page. </t>
    </r>
  </si>
  <si>
    <t>This paragraph should fully describe the system so that anyone who hasn't been to the facility can still understand it. Include a description of the system, operating procedures/conditions, why saving is available, how data was collected, what tools were used, and any other pertinent information.</t>
  </si>
  <si>
    <r>
      <t>(t</t>
    </r>
    <r>
      <rPr>
        <vertAlign val="subscript"/>
        <sz val="10"/>
        <color theme="1"/>
        <rFont val="Times New Roman"/>
        <family val="1"/>
      </rPr>
      <t>m</t>
    </r>
    <r>
      <rPr>
        <sz val="9"/>
        <color theme="1"/>
        <rFont val="Times New Roman"/>
        <family val="1"/>
      </rPr>
      <t>)</t>
    </r>
    <r>
      <rPr>
        <b/>
        <sz val="9"/>
        <color theme="1"/>
        <rFont val="Times New Roman"/>
        <family val="1"/>
      </rPr>
      <t>(N. 1)</t>
    </r>
  </si>
  <si>
    <t>Current Demand</t>
  </si>
  <si>
    <t>Current Energy</t>
  </si>
  <si>
    <t>Proposed Demand</t>
  </si>
  <si>
    <t>Proposed Energy</t>
  </si>
  <si>
    <t>Standard V-Belts</t>
  </si>
  <si>
    <t>An alternative to HTD belts are notched V-belts. Notched V-belts may be used for applications that cannot accept new pulleys, or where slippage during overload needs to be provided. Notched V-belts are regular V-belts with cuts manufactured in the inner surface. These cuts reduce the friction associated with a belt's flexing during use. Notched belts permit just a 1% to 3% energy savings over standard V-belts.</t>
  </si>
  <si>
    <t>Roof Exhaust Fan</t>
  </si>
  <si>
    <t>Install (Belt Type Here)</t>
  </si>
  <si>
    <t>HTD belts produce more noise than notched or standard V-belts because air is trapped between the fast-moving belt and toothed sheaves. For the relatively low horsepower levels of the selected motors, this added noise may not be objectionable.</t>
  </si>
  <si>
    <r>
      <rPr>
        <b/>
        <sz val="10"/>
        <color theme="1"/>
        <rFont val="Times New Roman"/>
        <family val="1"/>
      </rPr>
      <t>N. 2)</t>
    </r>
    <r>
      <rPr>
        <sz val="10"/>
        <color theme="1"/>
        <rFont val="Times New Roman"/>
        <family val="1"/>
      </rPr>
      <t xml:space="preserve"> Total motor power and energy. Individual motor power and energy can be found in the Motor Inventory in the Site Data section. </t>
    </r>
  </si>
  <si>
    <r>
      <t>(P</t>
    </r>
    <r>
      <rPr>
        <vertAlign val="subscript"/>
        <sz val="10"/>
        <color theme="1"/>
        <rFont val="Times New Roman"/>
        <family val="1"/>
      </rPr>
      <t>i</t>
    </r>
    <r>
      <rPr>
        <sz val="9"/>
        <color theme="1"/>
        <rFont val="Times New Roman"/>
        <family val="1"/>
      </rPr>
      <t>)</t>
    </r>
    <r>
      <rPr>
        <b/>
        <sz val="9"/>
        <color theme="1"/>
        <rFont val="Times New Roman"/>
        <family val="1"/>
      </rPr>
      <t>(N. 2)</t>
    </r>
  </si>
  <si>
    <r>
      <t>(D</t>
    </r>
    <r>
      <rPr>
        <vertAlign val="subscript"/>
        <sz val="10"/>
        <color theme="1"/>
        <rFont val="Times New Roman"/>
        <family val="1"/>
      </rPr>
      <t>i</t>
    </r>
    <r>
      <rPr>
        <sz val="10"/>
        <color theme="1"/>
        <rFont val="Times New Roman"/>
        <family val="1"/>
      </rPr>
      <t>)</t>
    </r>
    <r>
      <rPr>
        <b/>
        <sz val="10"/>
        <color theme="1"/>
        <rFont val="Times New Roman"/>
        <family val="1"/>
      </rPr>
      <t>(Eq. 2)</t>
    </r>
  </si>
  <si>
    <r>
      <rPr>
        <b/>
        <sz val="10"/>
        <color theme="1"/>
        <rFont val="Times New Roman"/>
        <family val="1"/>
      </rPr>
      <t>Eq. 2)</t>
    </r>
    <r>
      <rPr>
        <sz val="10"/>
        <color theme="1"/>
        <rFont val="Times New Roman"/>
        <family val="1"/>
      </rPr>
      <t xml:space="preserve"> Total Current Demand (Di)</t>
    </r>
  </si>
  <si>
    <r>
      <rPr>
        <b/>
        <sz val="10"/>
        <color theme="1"/>
        <rFont val="Times New Roman"/>
        <family val="1"/>
      </rPr>
      <t>Eq. 10)</t>
    </r>
    <r>
      <rPr>
        <sz val="10"/>
        <color theme="1"/>
        <rFont val="Times New Roman"/>
        <family val="1"/>
      </rPr>
      <t xml:space="preserve"> Demand Cost Savings (C</t>
    </r>
    <r>
      <rPr>
        <vertAlign val="subscript"/>
        <sz val="10"/>
        <color theme="1"/>
        <rFont val="Times New Roman"/>
        <family val="1"/>
      </rPr>
      <t>SD</t>
    </r>
    <r>
      <rPr>
        <sz val="10"/>
        <color theme="1"/>
        <rFont val="Times New Roman"/>
        <family val="1"/>
      </rPr>
      <t>)</t>
    </r>
  </si>
  <si>
    <r>
      <rPr>
        <b/>
        <sz val="10"/>
        <color theme="1"/>
        <rFont val="Times New Roman"/>
        <family val="1"/>
      </rPr>
      <t>Eq. 11)</t>
    </r>
    <r>
      <rPr>
        <sz val="10"/>
        <color theme="1"/>
        <rFont val="Times New Roman"/>
        <family val="1"/>
      </rPr>
      <t xml:space="preserve"> Energy Cost Savings (C</t>
    </r>
    <r>
      <rPr>
        <vertAlign val="subscript"/>
        <sz val="10"/>
        <color theme="1"/>
        <rFont val="Times New Roman"/>
        <family val="1"/>
      </rPr>
      <t>SE</t>
    </r>
    <r>
      <rPr>
        <sz val="10"/>
        <color theme="1"/>
        <rFont val="Times New Roman"/>
        <family val="1"/>
      </rPr>
      <t>)</t>
    </r>
  </si>
  <si>
    <r>
      <rPr>
        <b/>
        <sz val="10"/>
        <color theme="1"/>
        <rFont val="Times New Roman"/>
        <family val="1"/>
      </rPr>
      <t>Rf. 2)</t>
    </r>
    <r>
      <rPr>
        <sz val="10"/>
        <color theme="1"/>
        <rFont val="Times New Roman"/>
        <family val="1"/>
      </rPr>
      <t xml:space="preserve"> Developed in the Utility Analysis located in the Site Data section.</t>
    </r>
  </si>
  <si>
    <t>N/A</t>
  </si>
  <si>
    <r>
      <rPr>
        <b/>
        <sz val="10"/>
        <color theme="1"/>
        <rFont val="Times New Roman"/>
        <family val="1"/>
      </rPr>
      <t>N. 3)</t>
    </r>
    <r>
      <rPr>
        <sz val="10"/>
        <color theme="1"/>
        <rFont val="Times New Roman"/>
        <family val="1"/>
      </rPr>
      <t xml:space="preserve"> Additional Cost of notched V-belts offset by longer lifetime.</t>
    </r>
  </si>
  <si>
    <t xml:space="preserve">(Rf. 4) or (N. 3) </t>
  </si>
  <si>
    <r>
      <rPr>
        <b/>
        <sz val="10"/>
        <color theme="1"/>
        <rFont val="Times New Roman"/>
        <family val="1"/>
      </rPr>
      <t>N. 2)</t>
    </r>
    <r>
      <rPr>
        <sz val="10"/>
        <color theme="1"/>
        <rFont val="Times New Roman"/>
        <family val="1"/>
      </rPr>
      <t xml:space="preserve"> Percent of motor energy and demand corresponding to the selected belt type.</t>
    </r>
  </si>
  <si>
    <r>
      <rPr>
        <b/>
        <sz val="10"/>
        <color theme="1"/>
        <rFont val="Times New Roman"/>
        <family val="1"/>
      </rPr>
      <t>N. 1)</t>
    </r>
    <r>
      <rPr>
        <sz val="10"/>
        <color theme="1"/>
        <rFont val="Times New Roman"/>
        <family val="1"/>
      </rPr>
      <t xml:space="preserve"> Current belt type of selected motors on Belt Replacement Inventory, found on the previous page. A second belt type is chosen when combinations of standard and notched belts are installed on selected motors found in the Belt Replacement Inventory. </t>
    </r>
  </si>
  <si>
    <r>
      <t>(S</t>
    </r>
    <r>
      <rPr>
        <sz val="10"/>
        <color theme="1"/>
        <rFont val="Times New Roman"/>
        <family val="1"/>
      </rPr>
      <t>)</t>
    </r>
  </si>
  <si>
    <r>
      <t>(S</t>
    </r>
    <r>
      <rPr>
        <vertAlign val="subscript"/>
        <sz val="10"/>
        <color theme="1"/>
        <rFont val="Times New Roman"/>
        <family val="1"/>
      </rPr>
      <t>D</t>
    </r>
    <r>
      <rPr>
        <sz val="10"/>
        <color theme="1"/>
        <rFont val="Times New Roman"/>
        <family val="1"/>
      </rPr>
      <t>)</t>
    </r>
  </si>
  <si>
    <r>
      <t>(S</t>
    </r>
    <r>
      <rPr>
        <vertAlign val="subscript"/>
        <sz val="10"/>
        <color theme="1"/>
        <rFont val="Times New Roman"/>
        <family val="1"/>
      </rPr>
      <t>E</t>
    </r>
    <r>
      <rPr>
        <sz val="10"/>
        <color theme="1"/>
        <rFont val="Times New Roman"/>
        <family val="1"/>
      </rPr>
      <t>)</t>
    </r>
  </si>
  <si>
    <r>
      <t>(χ</t>
    </r>
    <r>
      <rPr>
        <vertAlign val="subscript"/>
        <sz val="10"/>
        <color theme="1"/>
        <rFont val="Times New Roman"/>
        <family val="1"/>
      </rPr>
      <t>1</t>
    </r>
    <r>
      <rPr>
        <sz val="10"/>
        <color theme="1"/>
        <rFont val="Times New Roman"/>
        <family val="1"/>
      </rPr>
      <t>)</t>
    </r>
  </si>
  <si>
    <r>
      <t>(χ</t>
    </r>
    <r>
      <rPr>
        <vertAlign val="subscript"/>
        <sz val="10"/>
        <color theme="1"/>
        <rFont val="Times New Roman"/>
        <family val="1"/>
      </rPr>
      <t>2</t>
    </r>
    <r>
      <rPr>
        <sz val="10"/>
        <color theme="1"/>
        <rFont val="Times New Roman"/>
        <family val="1"/>
      </rPr>
      <t>)</t>
    </r>
  </si>
  <si>
    <r>
      <t>kW</t>
    </r>
    <r>
      <rPr>
        <sz val="9"/>
        <color theme="1"/>
        <rFont val="Calibri"/>
        <family val="2"/>
      </rPr>
      <t>·</t>
    </r>
    <r>
      <rPr>
        <sz val="9"/>
        <color theme="1"/>
        <rFont val="Times New Roman"/>
        <family val="1"/>
      </rPr>
      <t>mo.</t>
    </r>
  </si>
  <si>
    <t>kW·mo.</t>
  </si>
  <si>
    <t>Total Rated Horsepower</t>
  </si>
  <si>
    <t>INPUT HERE!</t>
  </si>
  <si>
    <t>Belt Replacement Inventory (Rf. 1)</t>
  </si>
  <si>
    <t>Payback (yrs)</t>
  </si>
  <si>
    <t xml:space="preserve">A notched belt reduces slip and allows the belt to bend around sheaves with less energy loss. Reduction in output speed and efficiency occurs when a standard V-belt slips within the groove of the sheave. Efficiency improvements have been found to range from 1% to 3%. An average efficiency improvement of 2% over standard V-belts is used in this analysis. Friction between the standard V-belt and sheave generates heat within the belt, resulting in an energy loss and shortened belt life. Notched V-belts can last twice as long as standard V-belts but have shorter lives in abrasive environments where contaminants can become trapped between the belt and the sheave. Notched V-belts may be used with existing V-belt pulleys but typically cost 20-30% more. </t>
  </si>
  <si>
    <r>
      <t>(HP</t>
    </r>
    <r>
      <rPr>
        <vertAlign val="subscript"/>
        <sz val="10"/>
        <color theme="1"/>
        <rFont val="Times New Roman"/>
        <family val="1"/>
      </rPr>
      <t>T</t>
    </r>
    <r>
      <rPr>
        <sz val="10"/>
        <color theme="1"/>
        <rFont val="Times New Roman"/>
        <family val="1"/>
      </rPr>
      <t>)</t>
    </r>
  </si>
  <si>
    <r>
      <t>(HP</t>
    </r>
    <r>
      <rPr>
        <vertAlign val="subscript"/>
        <sz val="10"/>
        <color theme="1"/>
        <rFont val="Times New Roman"/>
        <family val="1"/>
      </rPr>
      <t>R</t>
    </r>
    <r>
      <rPr>
        <sz val="10"/>
        <color theme="1"/>
        <rFont val="Times New Roman"/>
        <family val="1"/>
      </rPr>
      <t>)</t>
    </r>
  </si>
  <si>
    <r>
      <t>(HP</t>
    </r>
    <r>
      <rPr>
        <vertAlign val="subscript"/>
        <sz val="10"/>
        <color theme="1"/>
        <rFont val="Times New Roman"/>
        <family val="1"/>
      </rPr>
      <t>T</t>
    </r>
    <r>
      <rPr>
        <sz val="9"/>
        <color theme="1"/>
        <rFont val="Times New Roman"/>
        <family val="1"/>
      </rPr>
      <t>)</t>
    </r>
    <r>
      <rPr>
        <b/>
        <sz val="9"/>
        <color theme="1"/>
        <rFont val="Times New Roman"/>
        <family val="1"/>
      </rPr>
      <t>(Eq. 1)</t>
    </r>
  </si>
  <si>
    <r>
      <t>(E</t>
    </r>
    <r>
      <rPr>
        <vertAlign val="subscript"/>
        <sz val="10"/>
        <color theme="1"/>
        <rFont val="Times New Roman"/>
        <family val="1"/>
      </rPr>
      <t>i</t>
    </r>
    <r>
      <rPr>
        <sz val="10"/>
        <color theme="1"/>
        <rFont val="Times New Roman"/>
        <family val="1"/>
      </rPr>
      <t>)</t>
    </r>
    <r>
      <rPr>
        <b/>
        <sz val="10"/>
        <color theme="1"/>
        <rFont val="Times New Roman"/>
        <family val="1"/>
      </rPr>
      <t>(N. 2)</t>
    </r>
  </si>
  <si>
    <t>&lt;-- Use the reference when using the "Data Preparation - HTD" page for high torque drive costs calculations.</t>
  </si>
  <si>
    <t xml:space="preserve">&lt;-- Use the note when recommending notched v-belts. Assume zero implementation cost unless a real current costs for v-belts can be obtained. </t>
  </si>
  <si>
    <t>Drive</t>
  </si>
  <si>
    <t>Rated Horsepower</t>
  </si>
  <si>
    <t>Total Power</t>
  </si>
  <si>
    <t>Total Energy</t>
  </si>
  <si>
    <t>VB</t>
  </si>
  <si>
    <t>Boiler FD Fan</t>
  </si>
  <si>
    <t>MH Blower 1</t>
  </si>
  <si>
    <t>MH Blower 2</t>
  </si>
  <si>
    <t>MH Blower 3</t>
  </si>
  <si>
    <t>MH Blower 4</t>
  </si>
  <si>
    <t>Dry Kiln Fans</t>
  </si>
  <si>
    <r>
      <rPr>
        <sz val="11"/>
        <color theme="5" tint="-0.24994659260841701"/>
        <rFont val="Times New Roman"/>
        <family val="1"/>
      </rPr>
      <t>Import Data from</t>
    </r>
    <r>
      <rPr>
        <b/>
        <sz val="11"/>
        <color theme="5" tint="-0.24994659260841701"/>
        <rFont val="Times New Roman"/>
        <family val="1"/>
      </rPr>
      <t xml:space="preserve"> Motor Data Collection</t>
    </r>
    <r>
      <rPr>
        <sz val="11"/>
        <color theme="5" tint="-0.24994659260841701"/>
        <rFont val="Times New Roman"/>
        <family val="1"/>
      </rPr>
      <t xml:space="preserve"> Inventory or </t>
    </r>
    <r>
      <rPr>
        <b/>
        <sz val="11"/>
        <color theme="5" tint="-0.24994659260841701"/>
        <rFont val="Times New Roman"/>
        <family val="1"/>
      </rPr>
      <t>MATs</t>
    </r>
  </si>
  <si>
    <r>
      <rPr>
        <b/>
        <sz val="10"/>
        <color theme="1"/>
        <rFont val="Times New Roman"/>
        <family val="1"/>
      </rPr>
      <t>N. 1)</t>
    </r>
    <r>
      <rPr>
        <sz val="10"/>
        <color theme="1"/>
        <rFont val="Times New Roman"/>
        <family val="1"/>
      </rPr>
      <t xml:space="preserve"> A high torque drive system cost is based on motor horsepower and drive ratios between the motor and load.  Using manufacturers' information, we have used the highest cost of each horsepower range and a variety of drive ratios to estimate associated costs. Additional labor associated with installing HTD sheaves is included in this total, which assumes implementation is delayed until the existing belts require replacement.  </t>
    </r>
  </si>
  <si>
    <t>&lt;-- If references are used in the narrative, list them here.</t>
  </si>
  <si>
    <t>&lt;-- Make sure to customize this section.</t>
  </si>
  <si>
    <t>High torque, or synchronous, drive belts are similar in appearance to automotive engine timing belts. The teeth and grooves of the belt and sheave system are designed to fit together tightly to prevent slip and reduce friction. Loss in motor speed and efficiency occurs when a standard V-belt slips within the groove of the sheave. The friction between the standard V-belt and sheave generates heat within the belt, resulting in energy loss and shortening of belt life. V-belts often call for more tension than HTD belts, adding to friction and wear in bearings. Manufacturers estimate that HTD belts can improve efficiency by approximately 4% to 8% over standard V-belts. An average efficiency improvement of 5% is used in this analysis. Additional advantages include improved operation in oily and wet environments, and reduced maintenance.</t>
  </si>
  <si>
    <t>With less belt friction and slip, motor applications may operate at slightly higher speeds. While a fan impeller's faster speed would move more air, for example, the fan motor's electrical draw would increase to the third power according to a fan affinity law. Continuously running equipment could nullify some of the potential savings. This can be accounted for by reducing the pulley ratios when new HTD sheaves are purchased.</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</si>
  <si>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</si>
  <si>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</si>
  <si>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t>
  </si>
  <si>
    <t>DSIRE</t>
  </si>
  <si>
    <t>Great comprehensive federal, state, and utility incentives. Use filters to narrow search</t>
  </si>
  <si>
    <t>Washington Incentives</t>
  </si>
  <si>
    <t>Washington incentives.</t>
  </si>
  <si>
    <t>Energy Trust</t>
  </si>
  <si>
    <t>Energy Trust incentives for customers paying a public purpose charge</t>
  </si>
  <si>
    <t>Incentive Analysis Summary</t>
  </si>
  <si>
    <t>Incentive</t>
  </si>
  <si>
    <t>After Incentive</t>
  </si>
  <si>
    <t>Payback</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</si>
  <si>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</si>
  <si>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</si>
  <si>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</si>
  <si>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</si>
  <si>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</si>
  <si>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</si>
  <si>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</si>
  <si>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</si>
  <si>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</si>
  <si>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</si>
  <si>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</si>
  <si>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</si>
  <si>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</si>
  <si>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</si>
  <si>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</si>
  <si>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</si>
  <si>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</si>
  <si>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</si>
  <si>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</si>
  <si>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</si>
  <si>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Efficient Belt Drives Template style 2015</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</si>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</sst>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Red]\-0.0%"/>
    <numFmt numFmtId="169" formatCode="#,##0.0"/>
    <numFmt numFmtId="170" formatCode="&quot;$&quot;#,##0.00;[Red]\-&quot;$&quot;#,##0.00"/>
    <numFmt numFmtId="171" formatCode="&quot;$&quot;#,##0.0000;[Red]\-&quot;$&quot;#,##0.0000"/>
    <numFmt numFmtId="172" formatCode="#,##0.000000"/>
    <numFmt numFmtId="173" formatCode="0.0%"/>
    <numFmt numFmtId="174" formatCode="0.000%;[Red]\-0.000%"/>
  </numFmts>
  <fonts count="56"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u/>
      <sz val="10"/>
      <color theme="11"/>
      <name val="Times New Roman"/>
      <family val="1"/>
    </font>
    <font>
      <u/>
      <sz val="10"/>
      <color theme="10"/>
      <name val="Times New Roman"/>
      <family val="1"/>
    </font>
    <font>
      <sz val="9"/>
      <color theme="1"/>
      <name val="Calibri"/>
      <family val="2"/>
    </font>
    <font>
      <i/>
      <sz val="8"/>
      <color theme="1" tint="0.249977111117893"/>
      <name val="Times New Roman"/>
      <family val="1"/>
    </font>
    <font>
      <sz val="10"/>
      <color theme="0"/>
      <name val="Calibri"/>
      <family val="2"/>
    </font>
    <font>
      <vertAlign val="subscript"/>
      <sz val="10"/>
      <color theme="1"/>
      <name val="Times New Roman"/>
      <family val="1"/>
    </font>
    <font>
      <b/>
      <sz val="11"/>
      <color theme="5" tint="-0.499984740745262"/>
      <name val="Times New Roman"/>
      <family val="1"/>
    </font>
    <font>
      <b/>
      <sz val="12"/>
      <color theme="1"/>
      <name val="Times New Roman"/>
      <family val="1"/>
    </font>
    <font>
      <b/>
      <sz val="11"/>
      <color rgb="FFC00000"/>
      <name val="Times New Roman"/>
      <family val="1"/>
    </font>
    <font>
      <b/>
      <sz val="11"/>
      <color theme="5" tint="-0.24994659260841701"/>
      <name val="Times New Roman"/>
      <family val="1"/>
    </font>
    <font>
      <sz val="11"/>
      <color theme="5" tint="-0.24994659260841701"/>
      <name val="Times New Roman"/>
      <family val="1"/>
    </font>
    <font>
      <b/>
      <sz val="16"/>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9">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108">
    <xf numFmtId="3" fontId="0" fillId="0" borderId="0"/>
    <xf numFmtId="3" fontId="8" fillId="36" borderId="1">
      <alignment horizontal="right" vertical="center"/>
      <protection locked="0"/>
    </xf>
    <xf numFmtId="9" fontId="3" fillId="0" borderId="0" applyFont="0" applyFill="0" applyBorder="0" applyAlignment="0" applyProtection="0"/>
    <xf numFmtId="0" fontId="6" fillId="2" borderId="1">
      <alignment horizontal="left" vertical="center" indent="1"/>
    </xf>
    <xf numFmtId="0" fontId="9" fillId="0" borderId="2">
      <alignment vertical="center"/>
    </xf>
    <xf numFmtId="0" fontId="10" fillId="0" borderId="3">
      <alignment vertical="center"/>
    </xf>
    <xf numFmtId="0" fontId="11" fillId="0" borderId="0">
      <alignment horizontal="left" vertical="center" indent="1"/>
    </xf>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4" applyNumberFormat="0" applyAlignment="0" applyProtection="0"/>
    <xf numFmtId="0" fontId="17" fillId="7" borderId="5" applyNumberFormat="0" applyAlignment="0" applyProtection="0"/>
    <xf numFmtId="0" fontId="18" fillId="7" borderId="4"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3" fillId="9" borderId="8" applyNumberFormat="0" applyFont="0" applyAlignment="0" applyProtection="0"/>
    <xf numFmtId="0" fontId="22" fillId="0" borderId="0" applyNumberFormat="0" applyFill="0" applyBorder="0" applyAlignment="0" applyProtection="0"/>
    <xf numFmtId="0" fontId="4" fillId="0" borderId="9" applyNumberFormat="0" applyFill="0" applyAlignment="0" applyProtection="0"/>
    <xf numFmtId="3" fontId="7" fillId="0" borderId="0">
      <alignment horizontal="right" vertical="center"/>
    </xf>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3" fillId="33" borderId="0" applyNumberFormat="0" applyBorder="0" applyAlignment="0" applyProtection="0"/>
    <xf numFmtId="0" fontId="24" fillId="0" borderId="0">
      <alignment horizontal="left" vertical="center"/>
    </xf>
    <xf numFmtId="0" fontId="34" fillId="0" borderId="0">
      <alignment horizontal="right" vertical="center"/>
    </xf>
    <xf numFmtId="0" fontId="25" fillId="0" borderId="10">
      <alignment horizontal="left" vertical="center" indent="1"/>
    </xf>
    <xf numFmtId="0" fontId="27" fillId="0" borderId="0"/>
    <xf numFmtId="0" fontId="26" fillId="0" borderId="0">
      <alignment vertical="top" wrapText="1"/>
    </xf>
    <xf numFmtId="43" fontId="29" fillId="0" borderId="0" applyFont="0" applyFill="0" applyBorder="0" applyAlignment="0" applyProtection="0"/>
    <xf numFmtId="0" fontId="32" fillId="0" borderId="0" applyNumberFormat="0" applyFill="0" applyBorder="0" applyProtection="0"/>
    <xf numFmtId="3" fontId="33" fillId="0" borderId="10">
      <alignment horizontal="left" vertical="center" indent="1"/>
    </xf>
    <xf numFmtId="37" fontId="27" fillId="0" borderId="0" applyFont="0" applyFill="0" applyBorder="0" applyAlignment="0" applyProtection="0"/>
    <xf numFmtId="6" fontId="27"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37" fillId="0" borderId="0" applyNumberFormat="0" applyFill="0" applyBorder="0" applyAlignment="0" applyProtection="0"/>
    <xf numFmtId="3" fontId="38"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4" applyNumberFormat="0" applyAlignment="0" applyProtection="0"/>
    <xf numFmtId="0" fontId="17" fillId="7" borderId="5" applyNumberFormat="0" applyAlignment="0" applyProtection="0"/>
    <xf numFmtId="0" fontId="18" fillId="7" borderId="4"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4"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4" fillId="0" borderId="0">
      <alignment horizontal="right" vertical="center"/>
    </xf>
    <xf numFmtId="165" fontId="11" fillId="0" borderId="0">
      <alignment horizontal="right" vertical="center"/>
    </xf>
    <xf numFmtId="3" fontId="11" fillId="0" borderId="0">
      <alignment horizontal="right" vertical="center"/>
    </xf>
    <xf numFmtId="3" fontId="38" fillId="0" borderId="0" applyNumberFormat="0" applyFill="0" applyBorder="0" applyAlignment="0" applyProtection="0"/>
    <xf numFmtId="166" fontId="1" fillId="0" borderId="0" applyFont="0" applyFill="0" applyBorder="0" applyAlignment="0" applyProtection="0"/>
  </cellStyleXfs>
  <cellXfs count="288">
    <xf numFmtId="3" fontId="0" fillId="0" borderId="0" xfId="0"/>
    <xf numFmtId="3" fontId="0" fillId="0" borderId="0" xfId="0" applyAlignment="1" applyProtection="1">
      <alignment vertical="center"/>
    </xf>
    <xf numFmtId="3" fontId="5" fillId="0" borderId="0" xfId="0" applyFont="1" applyAlignment="1" applyProtection="1">
      <alignment vertical="center"/>
    </xf>
    <xf numFmtId="3" fontId="0" fillId="0" borderId="0" xfId="0" applyFill="1" applyBorder="1" applyAlignment="1" applyProtection="1">
      <alignment vertical="center"/>
    </xf>
    <xf numFmtId="0" fontId="9" fillId="0" borderId="2" xfId="4">
      <alignment vertical="center"/>
    </xf>
    <xf numFmtId="0" fontId="11" fillId="0" borderId="0" xfId="6">
      <alignment horizontal="left" vertical="center" indent="1"/>
    </xf>
    <xf numFmtId="3" fontId="0" fillId="0" borderId="0" xfId="0" applyAlignment="1">
      <alignment vertical="top"/>
    </xf>
    <xf numFmtId="0" fontId="9" fillId="0" borderId="2" xfId="4" applyFill="1">
      <alignment vertical="center"/>
    </xf>
    <xf numFmtId="0" fontId="10" fillId="0" borderId="3" xfId="5">
      <alignment vertical="center"/>
    </xf>
    <xf numFmtId="0" fontId="10" fillId="0" borderId="3" xfId="5" applyFill="1">
      <alignment vertical="center"/>
    </xf>
    <xf numFmtId="0" fontId="24" fillId="0" borderId="0" xfId="49" applyFill="1" applyBorder="1">
      <alignment horizontal="left" vertical="center"/>
    </xf>
    <xf numFmtId="3" fontId="0" fillId="0" borderId="0" xfId="0" applyFill="1" applyBorder="1"/>
    <xf numFmtId="0" fontId="34" fillId="0" borderId="0" xfId="50">
      <alignment horizontal="right" vertical="center"/>
    </xf>
    <xf numFmtId="3" fontId="7" fillId="0" borderId="0" xfId="20" applyFill="1" applyBorder="1">
      <alignment horizontal="right" vertical="center"/>
    </xf>
    <xf numFmtId="3" fontId="27" fillId="0" borderId="0" xfId="0" applyFont="1" applyFill="1" applyProtection="1"/>
    <xf numFmtId="3" fontId="25" fillId="35" borderId="14" xfId="0" applyFont="1" applyFill="1" applyBorder="1" applyAlignment="1" applyProtection="1">
      <alignment horizontal="center" vertical="center"/>
    </xf>
    <xf numFmtId="3" fontId="25" fillId="35" borderId="15" xfId="0" applyFont="1" applyFill="1" applyBorder="1" applyAlignment="1" applyProtection="1">
      <alignment horizontal="center" vertical="center"/>
    </xf>
    <xf numFmtId="3" fontId="25" fillId="35" borderId="16" xfId="0" applyFont="1" applyFill="1" applyBorder="1" applyAlignment="1" applyProtection="1">
      <alignment horizontal="center" vertical="center"/>
    </xf>
    <xf numFmtId="3" fontId="11" fillId="0" borderId="17" xfId="0" applyFont="1" applyFill="1" applyBorder="1" applyAlignment="1" applyProtection="1">
      <alignment horizontal="center" vertical="center" wrapText="1"/>
    </xf>
    <xf numFmtId="3" fontId="27" fillId="0" borderId="1" xfId="0" applyFont="1" applyFill="1" applyBorder="1" applyAlignment="1" applyProtection="1">
      <alignment horizontal="center" vertical="center" wrapText="1"/>
    </xf>
    <xf numFmtId="3" fontId="27" fillId="0" borderId="18" xfId="0" applyFont="1" applyFill="1" applyBorder="1" applyAlignment="1" applyProtection="1">
      <alignment horizontal="center" vertical="center" wrapText="1"/>
    </xf>
    <xf numFmtId="3" fontId="11" fillId="0" borderId="19" xfId="0" applyFont="1" applyFill="1" applyBorder="1" applyAlignment="1" applyProtection="1">
      <alignment horizontal="center" vertical="center" wrapText="1"/>
    </xf>
    <xf numFmtId="3" fontId="27" fillId="0" borderId="20" xfId="0" applyFont="1" applyFill="1" applyBorder="1" applyAlignment="1" applyProtection="1">
      <alignment horizontal="center" vertical="center" wrapText="1"/>
    </xf>
    <xf numFmtId="9" fontId="27" fillId="0" borderId="21" xfId="0" applyNumberFormat="1" applyFont="1" applyFill="1" applyBorder="1" applyAlignment="1" applyProtection="1">
      <alignment horizontal="center" vertical="center" wrapText="1"/>
    </xf>
    <xf numFmtId="3" fontId="25" fillId="35" borderId="16" xfId="0" applyFont="1" applyFill="1" applyBorder="1" applyAlignment="1" applyProtection="1">
      <alignment vertical="center"/>
    </xf>
    <xf numFmtId="3" fontId="27" fillId="0" borderId="17" xfId="0" applyFont="1" applyFill="1" applyBorder="1" applyAlignment="1" applyProtection="1">
      <alignment horizontal="center" vertical="center" wrapText="1"/>
    </xf>
    <xf numFmtId="3" fontId="27" fillId="0" borderId="18" xfId="0" applyFont="1" applyFill="1" applyBorder="1" applyAlignment="1" applyProtection="1">
      <alignment vertical="center" wrapText="1"/>
    </xf>
    <xf numFmtId="3" fontId="27" fillId="0" borderId="19" xfId="0" applyFont="1" applyFill="1" applyBorder="1" applyAlignment="1" applyProtection="1">
      <alignment horizontal="center" vertical="center" wrapText="1"/>
    </xf>
    <xf numFmtId="3" fontId="27" fillId="0" borderId="21" xfId="0" applyFont="1" applyFill="1" applyBorder="1" applyAlignment="1" applyProtection="1">
      <alignment vertical="center" wrapText="1"/>
    </xf>
    <xf numFmtId="3" fontId="27" fillId="0" borderId="0" xfId="0" applyFont="1" applyFill="1" applyAlignment="1" applyProtection="1">
      <alignment vertical="center"/>
    </xf>
    <xf numFmtId="3" fontId="30" fillId="0" borderId="0" xfId="0" applyFont="1" applyAlignment="1" applyProtection="1"/>
    <xf numFmtId="3" fontId="27" fillId="0" borderId="0" xfId="0" applyFont="1" applyAlignment="1" applyProtection="1"/>
    <xf numFmtId="3" fontId="27" fillId="0" borderId="0" xfId="0" applyFont="1" applyProtection="1"/>
    <xf numFmtId="3" fontId="11" fillId="35" borderId="14" xfId="0" applyFont="1" applyFill="1" applyBorder="1" applyAlignment="1" applyProtection="1">
      <alignment horizontal="center" vertical="center" wrapText="1"/>
    </xf>
    <xf numFmtId="3" fontId="11" fillId="35" borderId="16" xfId="0" applyFont="1" applyFill="1" applyBorder="1" applyAlignment="1" applyProtection="1">
      <alignment horizontal="center" vertical="center" wrapText="1"/>
    </xf>
    <xf numFmtId="3" fontId="27" fillId="0" borderId="17" xfId="0" applyFont="1" applyBorder="1" applyAlignment="1" applyProtection="1">
      <alignment horizontal="center" vertical="center" wrapText="1"/>
    </xf>
    <xf numFmtId="3" fontId="27" fillId="0" borderId="19" xfId="0" applyFont="1" applyBorder="1" applyAlignment="1" applyProtection="1">
      <alignment horizontal="center" vertical="center" wrapText="1"/>
    </xf>
    <xf numFmtId="3" fontId="31" fillId="0" borderId="0" xfId="0" applyFont="1" applyProtection="1"/>
    <xf numFmtId="3" fontId="27" fillId="0" borderId="0" xfId="0" applyFont="1" applyBorder="1" applyProtection="1"/>
    <xf numFmtId="3" fontId="27" fillId="0" borderId="18" xfId="0" applyFont="1" applyBorder="1" applyAlignment="1" applyProtection="1">
      <alignment horizontal="left" vertical="center" wrapText="1"/>
    </xf>
    <xf numFmtId="3" fontId="27" fillId="0" borderId="21" xfId="0" applyFont="1" applyBorder="1" applyAlignment="1" applyProtection="1">
      <alignment horizontal="left" vertical="center" wrapText="1"/>
    </xf>
    <xf numFmtId="3" fontId="0" fillId="0" borderId="0" xfId="0"/>
    <xf numFmtId="0" fontId="11" fillId="0" borderId="0" xfId="6">
      <alignment horizontal="left" vertical="center" indent="1"/>
    </xf>
    <xf numFmtId="0" fontId="9" fillId="0" borderId="0" xfId="4" applyBorder="1">
      <alignment vertical="center"/>
    </xf>
    <xf numFmtId="3" fontId="0" fillId="0" borderId="0" xfId="0" applyBorder="1"/>
    <xf numFmtId="0" fontId="11"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3" fontId="0" fillId="0" borderId="0" xfId="0"/>
    <xf numFmtId="3" fontId="8" fillId="36" borderId="1" xfId="1" applyProtection="1">
      <alignment horizontal="right" vertical="center"/>
    </xf>
    <xf numFmtId="3" fontId="8" fillId="36" borderId="1" xfId="0" applyFont="1" applyFill="1" applyBorder="1" applyAlignment="1" applyProtection="1">
      <alignment horizontal="right" vertical="center"/>
    </xf>
    <xf numFmtId="0" fontId="0" fillId="0" borderId="0" xfId="52" applyFont="1"/>
    <xf numFmtId="0" fontId="11" fillId="0" borderId="0" xfId="6">
      <alignment horizontal="left" vertical="center" indent="1"/>
    </xf>
    <xf numFmtId="3" fontId="8" fillId="36" borderId="1" xfId="1" applyAlignment="1">
      <alignment horizontal="center" vertical="center"/>
      <protection locked="0"/>
    </xf>
    <xf numFmtId="0" fontId="10" fillId="0" borderId="3" xfId="5" applyAlignment="1">
      <alignment horizontal="center" vertical="center" wrapText="1"/>
    </xf>
    <xf numFmtId="3" fontId="7" fillId="0" borderId="0" xfId="20" applyAlignment="1">
      <alignment horizontal="center" vertical="center"/>
    </xf>
    <xf numFmtId="0" fontId="11" fillId="0" borderId="12" xfId="6" applyBorder="1">
      <alignment horizontal="left" vertical="center" indent="1"/>
    </xf>
    <xf numFmtId="3" fontId="0" fillId="0" borderId="12" xfId="0" applyBorder="1"/>
    <xf numFmtId="0" fontId="25" fillId="0" borderId="10" xfId="51">
      <alignment horizontal="left" vertical="center" indent="1"/>
    </xf>
    <xf numFmtId="3" fontId="0" fillId="0" borderId="0" xfId="0"/>
    <xf numFmtId="3" fontId="7" fillId="0" borderId="0" xfId="20">
      <alignment horizontal="right" vertical="center"/>
    </xf>
    <xf numFmtId="0" fontId="8" fillId="36" borderId="1" xfId="1" applyNumberFormat="1" applyAlignment="1">
      <alignment horizontal="center" vertical="center"/>
      <protection locked="0"/>
    </xf>
    <xf numFmtId="3" fontId="36" fillId="0" borderId="0" xfId="0" applyFont="1" applyAlignment="1" applyProtection="1">
      <alignment vertical="center"/>
    </xf>
    <xf numFmtId="3" fontId="0" fillId="0" borderId="0" xfId="0" applyAlignment="1">
      <alignment horizontal="center"/>
    </xf>
    <xf numFmtId="0" fontId="10" fillId="0" borderId="12" xfId="5" applyBorder="1" applyAlignment="1">
      <alignment horizontal="center" vertical="center"/>
    </xf>
    <xf numFmtId="3" fontId="0" fillId="0" borderId="0" xfId="0" applyAlignment="1" applyProtection="1">
      <alignment horizontal="left" vertical="center" indent="1"/>
    </xf>
    <xf numFmtId="0" fontId="25" fillId="0" borderId="10" xfId="51" applyAlignment="1">
      <alignment horizontal="left" vertical="center" indent="2"/>
    </xf>
    <xf numFmtId="3" fontId="0" fillId="0" borderId="0" xfId="0" applyAlignment="1">
      <alignment horizontal="center" vertical="center"/>
    </xf>
    <xf numFmtId="0" fontId="11" fillId="0" borderId="10" xfId="6" applyBorder="1" applyAlignment="1">
      <alignment horizontal="left" vertical="center" indent="1"/>
    </xf>
    <xf numFmtId="3" fontId="0" fillId="0" borderId="10" xfId="0" applyBorder="1" applyAlignment="1">
      <alignment horizontal="center"/>
    </xf>
    <xf numFmtId="0" fontId="24" fillId="0" borderId="10" xfId="49" applyBorder="1" applyAlignment="1">
      <alignment horizontal="center" vertical="center"/>
    </xf>
    <xf numFmtId="166" fontId="7" fillId="0" borderId="0" xfId="59" applyFont="1" applyAlignment="1">
      <alignment horizontal="right" vertical="center"/>
    </xf>
    <xf numFmtId="167" fontId="7" fillId="0" borderId="0" xfId="61" applyFont="1" applyAlignment="1">
      <alignment horizontal="right" vertical="center"/>
    </xf>
    <xf numFmtId="0" fontId="26" fillId="0" borderId="0" xfId="53">
      <alignment vertical="top" wrapText="1"/>
    </xf>
    <xf numFmtId="3" fontId="0" fillId="0" borderId="0" xfId="0"/>
    <xf numFmtId="3" fontId="0" fillId="0" borderId="0" xfId="0" applyFill="1" applyBorder="1" applyAlignment="1">
      <alignment horizontal="right"/>
    </xf>
    <xf numFmtId="170" fontId="8" fillId="36" borderId="1" xfId="59" applyNumberFormat="1" applyFont="1" applyFill="1" applyBorder="1" applyAlignment="1" applyProtection="1">
      <alignment horizontal="right" vertical="center"/>
    </xf>
    <xf numFmtId="3" fontId="0" fillId="0" borderId="0" xfId="0" applyAlignment="1" applyProtection="1">
      <alignment vertical="center"/>
    </xf>
    <xf numFmtId="169" fontId="7" fillId="0" borderId="0" xfId="20" applyNumberFormat="1">
      <alignment horizontal="right" vertical="center"/>
    </xf>
    <xf numFmtId="171" fontId="8" fillId="36" borderId="1" xfId="59" applyNumberFormat="1" applyFont="1" applyFill="1" applyBorder="1" applyAlignment="1" applyProtection="1">
      <alignment horizontal="right" vertical="center"/>
    </xf>
    <xf numFmtId="0" fontId="24" fillId="0" borderId="0" xfId="103" applyAlignment="1">
      <alignment horizontal="right" vertical="center"/>
    </xf>
    <xf numFmtId="3" fontId="0" fillId="0" borderId="0" xfId="0"/>
    <xf numFmtId="0" fontId="9" fillId="0" borderId="2" xfId="4">
      <alignment vertical="center"/>
    </xf>
    <xf numFmtId="0" fontId="11" fillId="0" borderId="0" xfId="6">
      <alignment horizontal="left" vertical="center" indent="1"/>
    </xf>
    <xf numFmtId="0" fontId="10" fillId="0" borderId="3" xfId="5">
      <alignment vertical="center"/>
    </xf>
    <xf numFmtId="0" fontId="24" fillId="0" borderId="0" xfId="49" applyFill="1" applyBorder="1">
      <alignment horizontal="left" vertical="center"/>
    </xf>
    <xf numFmtId="0" fontId="34" fillId="0" borderId="0" xfId="50">
      <alignment horizontal="right" vertical="center"/>
    </xf>
    <xf numFmtId="3" fontId="7" fillId="0" borderId="0" xfId="20">
      <alignment horizontal="right" vertical="center"/>
    </xf>
    <xf numFmtId="0" fontId="26" fillId="0" borderId="0" xfId="53" applyAlignment="1">
      <alignment horizontal="left" vertical="top" wrapText="1"/>
    </xf>
    <xf numFmtId="0" fontId="27" fillId="0" borderId="0" xfId="52" applyAlignment="1">
      <alignment vertical="center"/>
    </xf>
    <xf numFmtId="0" fontId="24" fillId="0" borderId="0" xfId="49" applyAlignment="1">
      <alignment horizontal="left" vertical="center"/>
    </xf>
    <xf numFmtId="0" fontId="0" fillId="0" borderId="0" xfId="52" applyFont="1" applyAlignment="1">
      <alignment vertical="center"/>
    </xf>
    <xf numFmtId="0" fontId="9" fillId="0" borderId="2" xfId="4" applyAlignment="1">
      <alignment vertical="center"/>
    </xf>
    <xf numFmtId="3" fontId="0" fillId="0" borderId="0" xfId="0"/>
    <xf numFmtId="0" fontId="11" fillId="0" borderId="0" xfId="6">
      <alignment horizontal="left" vertical="center" indent="1"/>
    </xf>
    <xf numFmtId="3" fontId="36" fillId="0" borderId="0" xfId="0" applyFont="1" applyAlignment="1">
      <alignment horizontal="center"/>
    </xf>
    <xf numFmtId="3" fontId="28" fillId="0" borderId="0" xfId="0" applyFont="1" applyAlignment="1">
      <alignment vertical="center"/>
    </xf>
    <xf numFmtId="3" fontId="28" fillId="0" borderId="0" xfId="0" applyFont="1" applyAlignment="1">
      <alignment vertical="center" wrapText="1"/>
    </xf>
    <xf numFmtId="3" fontId="41" fillId="0" borderId="0" xfId="0" applyFont="1" applyProtection="1"/>
    <xf numFmtId="0" fontId="11" fillId="0" borderId="0" xfId="6">
      <alignment horizontal="left" vertical="center" indent="1"/>
    </xf>
    <xf numFmtId="0" fontId="10" fillId="0" borderId="0" xfId="5" applyBorder="1" applyAlignment="1">
      <alignment horizontal="center" vertical="center"/>
    </xf>
    <xf numFmtId="168" fontId="0" fillId="0" borderId="0" xfId="60" applyFont="1" applyAlignment="1" applyProtection="1">
      <alignment vertical="center"/>
    </xf>
    <xf numFmtId="3" fontId="25" fillId="0" borderId="10" xfId="51" applyNumberFormat="1">
      <alignment horizontal="left" vertical="center" indent="1"/>
    </xf>
    <xf numFmtId="3" fontId="25" fillId="0" borderId="10" xfId="51" applyNumberFormat="1" applyAlignment="1">
      <alignment horizontal="right" vertical="center" indent="1"/>
    </xf>
    <xf numFmtId="3" fontId="25" fillId="0" borderId="10" xfId="51" applyNumberFormat="1" applyAlignment="1">
      <alignment horizontal="right" vertical="center"/>
    </xf>
    <xf numFmtId="168" fontId="7" fillId="0" borderId="0" xfId="60" applyFont="1" applyAlignment="1">
      <alignment horizontal="right" vertical="center"/>
    </xf>
    <xf numFmtId="165" fontId="7" fillId="0" borderId="0" xfId="20" applyNumberFormat="1">
      <alignment horizontal="right" vertical="center"/>
    </xf>
    <xf numFmtId="165" fontId="8" fillId="36" borderId="1" xfId="1" applyNumberFormat="1" applyProtection="1">
      <alignment horizontal="right" vertical="center"/>
    </xf>
    <xf numFmtId="0" fontId="0" fillId="0" borderId="0" xfId="52" applyFont="1" applyBorder="1" applyAlignment="1">
      <alignment vertical="center"/>
    </xf>
    <xf numFmtId="3" fontId="0" fillId="0" borderId="12" xfId="0" applyBorder="1" applyAlignment="1" applyProtection="1">
      <alignment vertical="center"/>
    </xf>
    <xf numFmtId="168" fontId="0" fillId="0" borderId="0" xfId="60" applyFont="1" applyBorder="1" applyAlignment="1" applyProtection="1">
      <alignment vertical="center"/>
    </xf>
    <xf numFmtId="0" fontId="27" fillId="0" borderId="0" xfId="103" applyFont="1" applyAlignment="1">
      <alignment horizontal="right" vertical="center"/>
    </xf>
    <xf numFmtId="0" fontId="11" fillId="0" borderId="0" xfId="6">
      <alignment horizontal="left" vertical="center" indent="1"/>
    </xf>
    <xf numFmtId="0" fontId="26" fillId="0" borderId="0" xfId="53">
      <alignment vertical="top" wrapText="1"/>
    </xf>
    <xf numFmtId="0" fontId="26" fillId="0" borderId="0" xfId="53" applyAlignment="1">
      <alignment horizontal="left" vertical="top" wrapText="1"/>
    </xf>
    <xf numFmtId="3" fontId="0" fillId="0" borderId="0" xfId="0"/>
    <xf numFmtId="3" fontId="40" fillId="0" borderId="0" xfId="0" applyFont="1" applyBorder="1" applyAlignment="1" applyProtection="1">
      <alignment horizontal="right" vertical="center"/>
    </xf>
    <xf numFmtId="0" fontId="11" fillId="0" borderId="0" xfId="6">
      <alignment horizontal="left" vertical="center" indent="1"/>
    </xf>
    <xf numFmtId="0" fontId="26" fillId="0" borderId="0" xfId="53" applyAlignment="1">
      <alignment vertical="top"/>
    </xf>
    <xf numFmtId="168" fontId="0" fillId="0" borderId="0" xfId="60" applyNumberFormat="1" applyFont="1" applyAlignment="1" applyProtection="1">
      <alignment vertical="center"/>
    </xf>
    <xf numFmtId="3" fontId="0" fillId="0" borderId="0" xfId="0" applyFont="1" applyFill="1" applyBorder="1" applyAlignment="1">
      <alignment horizontal="right"/>
    </xf>
    <xf numFmtId="172" fontId="0" fillId="0" borderId="0" xfId="0" applyNumberFormat="1" applyAlignment="1" applyProtection="1">
      <alignment vertical="center"/>
    </xf>
    <xf numFmtId="0" fontId="0" fillId="0" borderId="0" xfId="103" applyFont="1" applyAlignment="1">
      <alignment horizontal="right" vertical="center"/>
    </xf>
    <xf numFmtId="3" fontId="36" fillId="0" borderId="0" xfId="0" applyFont="1" applyAlignment="1">
      <alignment horizontal="left"/>
    </xf>
    <xf numFmtId="3" fontId="43" fillId="0" borderId="0" xfId="0" applyFont="1" applyAlignment="1">
      <alignment horizontal="left"/>
    </xf>
    <xf numFmtId="173" fontId="7" fillId="0" borderId="0" xfId="60" applyNumberFormat="1" applyFont="1" applyAlignment="1">
      <alignment horizontal="right" vertical="center"/>
    </xf>
    <xf numFmtId="173" fontId="8" fillId="36" borderId="1" xfId="60" applyNumberFormat="1" applyFont="1" applyFill="1" applyBorder="1" applyAlignment="1" applyProtection="1">
      <alignment horizontal="right" vertical="center"/>
    </xf>
    <xf numFmtId="173" fontId="8" fillId="36" borderId="1" xfId="60" applyNumberFormat="1" applyFont="1" applyFill="1" applyBorder="1" applyAlignment="1" applyProtection="1">
      <alignment horizontal="right" vertical="center"/>
      <protection locked="0"/>
    </xf>
    <xf numFmtId="0" fontId="11" fillId="37" borderId="0" xfId="6" applyFill="1">
      <alignment horizontal="left" vertical="center" indent="1"/>
    </xf>
    <xf numFmtId="0" fontId="27" fillId="37" borderId="0" xfId="103" applyFont="1" applyFill="1" applyAlignment="1">
      <alignment horizontal="right" vertical="center"/>
    </xf>
    <xf numFmtId="166" fontId="7" fillId="37" borderId="0" xfId="59" applyFont="1" applyFill="1" applyAlignment="1">
      <alignment horizontal="right" vertical="center"/>
    </xf>
    <xf numFmtId="3" fontId="0" fillId="37" borderId="0" xfId="0" applyFill="1" applyAlignment="1" applyProtection="1">
      <alignment vertical="center"/>
    </xf>
    <xf numFmtId="0" fontId="34" fillId="37" borderId="0" xfId="50" applyFill="1">
      <alignment horizontal="right" vertical="center"/>
    </xf>
    <xf numFmtId="3" fontId="7" fillId="35" borderId="0" xfId="20" applyFont="1" applyFill="1" applyAlignment="1">
      <alignment horizontal="right" vertical="center" indent="1"/>
    </xf>
    <xf numFmtId="3" fontId="8" fillId="36" borderId="1" xfId="1" applyFont="1" applyAlignment="1">
      <alignment horizontal="right" vertical="center" indent="3"/>
      <protection locked="0"/>
    </xf>
    <xf numFmtId="3" fontId="7" fillId="0" borderId="0" xfId="20" applyFont="1" applyAlignment="1">
      <alignment horizontal="right" vertical="center" indent="1"/>
    </xf>
    <xf numFmtId="174" fontId="0" fillId="0" borderId="0" xfId="60" applyNumberFormat="1" applyFont="1" applyAlignment="1" applyProtection="1">
      <alignment vertical="center"/>
    </xf>
    <xf numFmtId="3" fontId="8" fillId="38" borderId="1" xfId="1" applyFont="1" applyFill="1" applyAlignment="1">
      <alignment horizontal="right" vertical="center" indent="3"/>
      <protection locked="0"/>
    </xf>
    <xf numFmtId="169" fontId="7" fillId="35" borderId="0" xfId="20" applyNumberFormat="1" applyFont="1" applyFill="1" applyAlignment="1">
      <alignment horizontal="right" vertical="center" indent="1"/>
    </xf>
    <xf numFmtId="169" fontId="7" fillId="0" borderId="0" xfId="20" applyNumberFormat="1" applyFont="1" applyAlignment="1">
      <alignment horizontal="right" vertical="center" indent="1"/>
    </xf>
    <xf numFmtId="169" fontId="25" fillId="0" borderId="10" xfId="51" applyNumberFormat="1" applyAlignment="1">
      <alignment horizontal="right" vertical="center" indent="1"/>
    </xf>
    <xf numFmtId="3" fontId="0" fillId="0" borderId="0" xfId="0"/>
    <xf numFmtId="0" fontId="26" fillId="0" borderId="0" xfId="53">
      <alignment vertical="top" wrapText="1"/>
    </xf>
    <xf numFmtId="3" fontId="0" fillId="0" borderId="0" xfId="0"/>
    <xf numFmtId="0" fontId="26" fillId="0" borderId="0" xfId="53">
      <alignment vertical="top" wrapText="1"/>
    </xf>
    <xf numFmtId="0" fontId="26" fillId="0" borderId="0" xfId="53" applyAlignment="1">
      <alignment horizontal="left" vertical="top" wrapText="1"/>
    </xf>
    <xf numFmtId="0" fontId="0" fillId="0" borderId="0" xfId="52" applyFont="1" applyBorder="1" applyAlignment="1">
      <alignment horizontal="left" vertical="top" wrapText="1"/>
    </xf>
    <xf numFmtId="3" fontId="40" fillId="0" borderId="0" xfId="0" applyFont="1" applyBorder="1" applyAlignment="1">
      <alignment horizontal="right" vertical="top"/>
    </xf>
    <xf numFmtId="3" fontId="36" fillId="0" borderId="0" xfId="0" applyFont="1"/>
    <xf numFmtId="3" fontId="45" fillId="0" borderId="0" xfId="0" applyFont="1" applyAlignment="1">
      <alignment horizontal="right" vertical="center" wrapText="1"/>
    </xf>
    <xf numFmtId="0" fontId="10" fillId="0" borderId="2" xfId="5" applyBorder="1" applyAlignment="1">
      <alignment horizontal="center" vertical="center" wrapText="1"/>
    </xf>
    <xf numFmtId="3" fontId="7" fillId="35" borderId="0" xfId="20" applyFill="1" applyBorder="1">
      <alignment horizontal="right" vertical="center"/>
    </xf>
    <xf numFmtId="169" fontId="7" fillId="35" borderId="0" xfId="20" applyNumberFormat="1" applyFill="1" applyBorder="1">
      <alignment horizontal="right" vertical="center"/>
    </xf>
    <xf numFmtId="3" fontId="7" fillId="35" borderId="0" xfId="20" applyNumberFormat="1" applyFill="1" applyBorder="1">
      <alignment horizontal="right" vertical="center"/>
    </xf>
    <xf numFmtId="3" fontId="7" fillId="0" borderId="0" xfId="20" applyBorder="1">
      <alignment horizontal="right" vertical="center"/>
    </xf>
    <xf numFmtId="169" fontId="7" fillId="0" borderId="0" xfId="20" applyNumberFormat="1" applyBorder="1">
      <alignment horizontal="right" vertical="center"/>
    </xf>
    <xf numFmtId="3" fontId="7" fillId="0" borderId="0" xfId="20" applyNumberFormat="1" applyBorder="1">
      <alignment horizontal="right" vertical="center"/>
    </xf>
    <xf numFmtId="3" fontId="7" fillId="0" borderId="22" xfId="20" applyBorder="1">
      <alignment horizontal="right" vertical="center"/>
    </xf>
    <xf numFmtId="3" fontId="7" fillId="0" borderId="23" xfId="20" applyNumberFormat="1" applyBorder="1">
      <alignment horizontal="right" vertical="center"/>
    </xf>
    <xf numFmtId="3" fontId="7" fillId="35" borderId="0" xfId="20" applyFont="1" applyFill="1" applyAlignment="1">
      <alignment horizontal="right" vertical="center"/>
    </xf>
    <xf numFmtId="3" fontId="7" fillId="0" borderId="0" xfId="20" applyFont="1" applyAlignment="1">
      <alignment horizontal="right" vertical="center"/>
    </xf>
    <xf numFmtId="169" fontId="7" fillId="35" borderId="0" xfId="20" applyNumberFormat="1" applyFont="1" applyFill="1" applyAlignment="1">
      <alignment horizontal="right" vertical="center" indent="2"/>
    </xf>
    <xf numFmtId="169" fontId="7" fillId="0" borderId="0" xfId="20" applyNumberFormat="1" applyFont="1" applyAlignment="1">
      <alignment horizontal="right" vertical="center" indent="2"/>
    </xf>
    <xf numFmtId="169" fontId="7" fillId="35" borderId="0" xfId="20" applyNumberFormat="1" applyFont="1" applyFill="1" applyAlignment="1">
      <alignment horizontal="left" vertical="center" indent="1"/>
    </xf>
    <xf numFmtId="169" fontId="7" fillId="0" borderId="0" xfId="20" applyNumberFormat="1" applyFont="1" applyAlignment="1">
      <alignment horizontal="left" vertical="center" indent="1"/>
    </xf>
    <xf numFmtId="3" fontId="7" fillId="35" borderId="0" xfId="20" applyNumberFormat="1" applyFont="1" applyFill="1" applyAlignment="1">
      <alignment horizontal="right" vertical="center" indent="1"/>
    </xf>
    <xf numFmtId="3" fontId="7" fillId="0" borderId="0" xfId="20" applyNumberFormat="1" applyFont="1" applyAlignment="1">
      <alignment horizontal="right" vertical="center" indent="1"/>
    </xf>
    <xf numFmtId="3" fontId="46" fillId="0" borderId="0" xfId="0" applyFont="1" applyAlignment="1">
      <alignment horizontal="left"/>
    </xf>
    <xf numFmtId="0" fontId="26" fillId="0" borderId="0" xfId="53">
      <alignment vertical="top" wrapText="1"/>
    </xf>
    <xf numFmtId="3" fontId="0" fillId="0" borderId="0" xfId="0"/>
    <xf numFmtId="0" fontId="11" fillId="0" borderId="0" xfId="6">
      <alignment horizontal="left" vertical="center" indent="1"/>
    </xf>
    <xf numFmtId="0" fontId="9" fillId="0" borderId="2" xfId="4" applyAlignment="1">
      <alignment horizontal="center" vertical="center"/>
    </xf>
    <xf numFmtId="3" fontId="30" fillId="34" borderId="1" xfId="0" applyFont="1" applyFill="1" applyBorder="1" applyAlignment="1" applyProtection="1">
      <alignment horizontal="center" vertical="center"/>
    </xf>
    <xf numFmtId="3" fontId="30" fillId="34" borderId="1" xfId="0" applyFont="1" applyFill="1" applyBorder="1" applyAlignment="1" applyProtection="1">
      <alignment horizontal="center"/>
    </xf>
    <xf numFmtId="0" fontId="44" fillId="0" borderId="0" xfId="53" applyFont="1" applyAlignment="1">
      <alignment horizontal="center" vertical="center" wrapText="1"/>
    </xf>
    <xf numFmtId="0" fontId="11" fillId="0" borderId="3" xfId="6" applyBorder="1">
      <alignment horizontal="left" vertical="center" indent="1"/>
    </xf>
    <xf numFmtId="167" fontId="0" fillId="0" borderId="3" xfId="61" applyFont="1" applyBorder="1" applyAlignment="1">
      <alignment horizontal="right" indent="1"/>
    </xf>
    <xf numFmtId="3" fontId="0" fillId="0" borderId="3" xfId="0" applyBorder="1"/>
    <xf numFmtId="166" fontId="0" fillId="0" borderId="3" xfId="59" applyFont="1" applyBorder="1" applyAlignment="1">
      <alignment horizontal="right" indent="1"/>
    </xf>
    <xf numFmtId="0" fontId="10" fillId="0" borderId="11" xfId="5" applyBorder="1" applyAlignment="1">
      <alignment horizontal="left" vertical="center"/>
    </xf>
    <xf numFmtId="0" fontId="10" fillId="0" borderId="11" xfId="5" applyBorder="1" applyAlignment="1">
      <alignment horizontal="center" vertical="center"/>
    </xf>
    <xf numFmtId="0" fontId="11" fillId="0" borderId="13" xfId="6" applyBorder="1">
      <alignment horizontal="left" vertical="center" indent="1"/>
    </xf>
    <xf numFmtId="167" fontId="0" fillId="0" borderId="13" xfId="61" applyFont="1" applyBorder="1" applyAlignment="1">
      <alignment horizontal="right" indent="1"/>
    </xf>
    <xf numFmtId="3" fontId="0" fillId="0" borderId="13" xfId="0" applyBorder="1"/>
    <xf numFmtId="166" fontId="0" fillId="0" borderId="13" xfId="59" applyFont="1" applyBorder="1" applyAlignment="1">
      <alignment horizontal="right" indent="1"/>
    </xf>
    <xf numFmtId="0" fontId="11" fillId="0" borderId="0" xfId="6">
      <alignment horizontal="left" vertical="center" indent="1"/>
    </xf>
    <xf numFmtId="167" fontId="0" fillId="0" borderId="0" xfId="61" applyFont="1" applyAlignment="1">
      <alignment horizontal="right" indent="1"/>
    </xf>
    <xf numFmtId="0" fontId="25" fillId="0" borderId="10" xfId="51">
      <alignment horizontal="left" vertical="center" indent="1"/>
    </xf>
    <xf numFmtId="167" fontId="25" fillId="0" borderId="10" xfId="61" applyFont="1" applyBorder="1" applyAlignment="1">
      <alignment horizontal="right" vertical="center" indent="1"/>
    </xf>
    <xf numFmtId="0" fontId="25" fillId="0" borderId="10" xfId="51" applyAlignment="1">
      <alignment horizontal="left" vertical="center"/>
    </xf>
    <xf numFmtId="166" fontId="25" fillId="0" borderId="10" xfId="59" applyFont="1" applyBorder="1" applyAlignment="1">
      <alignment horizontal="right" vertical="center" indent="1"/>
    </xf>
    <xf numFmtId="3" fontId="0" fillId="0" borderId="0" xfId="0"/>
    <xf numFmtId="0" fontId="6" fillId="2" borderId="1" xfId="3">
      <alignment horizontal="left" vertical="center" indent="1"/>
    </xf>
    <xf numFmtId="166" fontId="0" fillId="0" borderId="0" xfId="59" applyFont="1" applyAlignment="1">
      <alignment horizontal="right" indent="1"/>
    </xf>
    <xf numFmtId="0" fontId="26" fillId="0" borderId="0" xfId="53" applyFill="1" applyAlignment="1">
      <alignment horizontal="left" vertical="top" wrapText="1"/>
    </xf>
    <xf numFmtId="3" fontId="40" fillId="0" borderId="12" xfId="0" applyFont="1" applyBorder="1" applyAlignment="1">
      <alignment horizontal="right" vertical="top"/>
    </xf>
    <xf numFmtId="3" fontId="28" fillId="0" borderId="0" xfId="0" applyFont="1" applyAlignment="1">
      <alignment horizontal="center" vertical="center" wrapText="1"/>
    </xf>
    <xf numFmtId="3" fontId="28" fillId="0" borderId="0" xfId="0" applyFont="1" applyAlignment="1">
      <alignment horizontal="center" vertical="top"/>
    </xf>
    <xf numFmtId="0" fontId="26" fillId="0" borderId="0" xfId="53" applyAlignment="1">
      <alignment horizontal="left" vertical="top" wrapText="1"/>
    </xf>
    <xf numFmtId="3" fontId="0" fillId="0" borderId="12" xfId="0" applyBorder="1" applyAlignment="1">
      <alignment horizontal="center" vertical="top"/>
    </xf>
    <xf numFmtId="3" fontId="28" fillId="0" borderId="0" xfId="0" applyFont="1" applyAlignment="1">
      <alignment horizontal="center" vertical="center"/>
    </xf>
    <xf numFmtId="0" fontId="26" fillId="0" borderId="0" xfId="53" applyFill="1">
      <alignment vertical="top" wrapText="1"/>
    </xf>
    <xf numFmtId="0" fontId="26" fillId="0" borderId="0" xfId="53">
      <alignment vertical="top" wrapText="1"/>
    </xf>
    <xf numFmtId="0" fontId="6" fillId="2" borderId="1" xfId="3" applyProtection="1">
      <alignment horizontal="left" vertical="center" indent="1"/>
    </xf>
    <xf numFmtId="3" fontId="40" fillId="0" borderId="12" xfId="0" applyFont="1" applyBorder="1" applyAlignment="1" applyProtection="1">
      <alignment horizontal="right" vertical="top"/>
    </xf>
    <xf numFmtId="3" fontId="0" fillId="0" borderId="12" xfId="0" applyBorder="1" applyAlignment="1" applyProtection="1">
      <alignment horizontal="left" vertical="top" wrapText="1"/>
    </xf>
    <xf numFmtId="3" fontId="0" fillId="0" borderId="0" xfId="0" applyBorder="1" applyAlignment="1" applyProtection="1">
      <alignment horizontal="left" vertical="top" wrapText="1"/>
    </xf>
    <xf numFmtId="0" fontId="0" fillId="0" borderId="12" xfId="52" applyFont="1" applyBorder="1" applyAlignment="1">
      <alignment horizontal="left" vertical="top" wrapText="1"/>
    </xf>
    <xf numFmtId="0" fontId="0" fillId="0" borderId="0" xfId="52" applyFont="1" applyAlignment="1">
      <alignment horizontal="left" vertical="top" wrapText="1"/>
    </xf>
    <xf numFmtId="0" fontId="0" fillId="0" borderId="12" xfId="52" applyFont="1" applyBorder="1" applyAlignment="1">
      <alignment vertical="top"/>
    </xf>
    <xf numFmtId="0" fontId="0" fillId="0" borderId="0" xfId="52" applyFont="1" applyBorder="1" applyAlignment="1">
      <alignment horizontal="left" vertical="top" wrapText="1"/>
    </xf>
    <xf numFmtId="0" fontId="0" fillId="37" borderId="0" xfId="52" applyFont="1" applyFill="1" applyAlignment="1">
      <alignment horizontal="left" vertical="top" wrapText="1"/>
    </xf>
    <xf numFmtId="3" fontId="8" fillId="36" borderId="18" xfId="1" applyBorder="1" applyAlignment="1">
      <alignment horizontal="center" vertical="center"/>
      <protection locked="0"/>
    </xf>
    <xf numFmtId="3" fontId="8" fillId="36" borderId="17" xfId="1" applyBorder="1" applyAlignment="1">
      <alignment horizontal="center" vertical="center"/>
      <protection locked="0"/>
    </xf>
    <xf numFmtId="0" fontId="6" fillId="2" borderId="18" xfId="3" applyBorder="1" applyProtection="1">
      <alignment horizontal="left" vertical="center" indent="1"/>
    </xf>
    <xf numFmtId="0" fontId="6" fillId="2" borderId="24" xfId="3" applyBorder="1" applyProtection="1">
      <alignment horizontal="left" vertical="center" indent="1"/>
    </xf>
    <xf numFmtId="0" fontId="48" fillId="2" borderId="0" xfId="3" applyFont="1" applyBorder="1" applyAlignment="1" applyProtection="1">
      <alignment vertical="center"/>
    </xf>
    <xf numFmtId="3" fontId="0" fillId="0" borderId="0" xfId="0" applyFont="1" applyAlignment="1" applyProtection="1">
      <alignment vertical="center"/>
    </xf>
    <xf numFmtId="3" fontId="40" fillId="0" borderId="12" xfId="0" quotePrefix="1" applyFont="1" applyBorder="1" applyAlignment="1">
      <alignment horizontal="right" vertical="top"/>
    </xf>
    <xf numFmtId="3" fontId="40" fillId="0" borderId="0" xfId="0" applyFont="1" applyBorder="1" applyAlignment="1">
      <alignment horizontal="right" vertical="center"/>
    </xf>
    <xf numFmtId="3" fontId="38" fillId="0" borderId="0" xfId="106" applyAlignment="1" applyProtection="1">
      <alignment vertical="center"/>
    </xf>
    <xf numFmtId="166" fontId="7" fillId="0" borderId="0" xfId="107" applyFont="1" applyAlignment="1">
      <alignment horizontal="right" vertical="center"/>
    </xf>
    <xf numFmtId="3" fontId="0" fillId="0" borderId="0" xfId="0" applyAlignment="1" applyProtection="1">
      <alignment horizontal="left" vertical="center"/>
    </xf>
    <xf numFmtId="3" fontId="49" fillId="0" borderId="0" xfId="0" applyFont="1" applyAlignment="1" applyProtection="1">
      <alignment vertical="center"/>
    </xf>
    <xf numFmtId="0" fontId="24" fillId="0" borderId="0" xfId="49">
      <alignment horizontal="left" vertical="center"/>
    </xf>
    <xf numFmtId="0" fontId="26" fillId="0" borderId="0" xfId="53" applyAlignment="1">
      <alignment horizontal="center" vertical="top" wrapText="1"/>
    </xf>
    <xf numFmtId="3" fontId="38" fillId="0" borderId="0" xfId="106" applyAlignment="1" applyProtection="1">
      <alignment horizontal="left" vertical="center"/>
    </xf>
    <xf numFmtId="0" fontId="26" fillId="0" borderId="0" xfId="53" applyFont="1" applyAlignment="1">
      <alignment horizontal="left" vertical="top" wrapText="1"/>
    </xf>
    <xf numFmtId="0" fontId="50" fillId="0" borderId="0" xfId="53" applyFont="1">
      <alignment vertical="top" wrapText="1"/>
    </xf>
    <xf numFmtId="3" fontId="51" fillId="0" borderId="0" xfId="0" applyFont="1" applyAlignment="1" applyProtection="1">
      <alignment vertical="center"/>
    </xf>
    <xf numFmtId="0" fontId="38" fillId="0" borderId="0" xfId="106" applyNumberFormat="1" applyAlignment="1">
      <alignment vertical="top" wrapText="1"/>
    </xf>
    <xf numFmtId="3" fontId="0" fillId="0" borderId="0" xfId="0" applyBorder="1" applyAlignment="1" applyProtection="1">
      <alignment vertical="center"/>
    </xf>
    <xf numFmtId="3" fontId="52" fillId="0" borderId="0" xfId="0" applyFont="1" applyAlignment="1">
      <alignment vertical="top" wrapText="1"/>
    </xf>
    <xf numFmtId="0" fontId="10" fillId="0" borderId="3" xfId="5" applyBorder="1" applyAlignment="1">
      <alignment horizontal="left" vertical="center"/>
    </xf>
    <xf numFmtId="0" fontId="10" fillId="0" borderId="3" xfId="5" applyBorder="1" applyAlignment="1">
      <alignment horizontal="center" vertical="center"/>
    </xf>
    <xf numFmtId="0" fontId="10" fillId="0" borderId="3" xfId="5" applyAlignment="1">
      <alignment horizontal="center" vertical="center"/>
    </xf>
    <xf numFmtId="0" fontId="10" fillId="0" borderId="25" xfId="5" applyBorder="1" applyAlignment="1">
      <alignment horizontal="center" vertical="center"/>
    </xf>
    <xf numFmtId="3" fontId="38" fillId="0" borderId="0" xfId="106" applyAlignment="1">
      <alignment vertical="top" wrapText="1"/>
    </xf>
    <xf numFmtId="0" fontId="38" fillId="0" borderId="0" xfId="106" applyNumberFormat="1" applyAlignment="1">
      <alignment horizontal="left" vertical="top" wrapText="1"/>
    </xf>
    <xf numFmtId="0" fontId="24" fillId="0" borderId="26" xfId="49" applyBorder="1" applyAlignment="1">
      <alignment horizontal="center" vertical="center"/>
    </xf>
    <xf numFmtId="0" fontId="24" fillId="0" borderId="0" xfId="49" applyBorder="1" applyAlignment="1">
      <alignment horizontal="center" vertical="center"/>
    </xf>
    <xf numFmtId="3" fontId="8" fillId="36" borderId="1" xfId="1" applyAlignment="1">
      <alignment horizontal="left" vertical="center"/>
      <protection locked="0"/>
    </xf>
    <xf numFmtId="165" fontId="7" fillId="0" borderId="0" xfId="0" applyNumberFormat="1" applyFont="1" applyAlignment="1">
      <alignment horizontal="right" vertical="center" indent="2"/>
    </xf>
    <xf numFmtId="169" fontId="7" fillId="0" borderId="0" xfId="20" applyNumberFormat="1" applyAlignment="1">
      <alignment horizontal="right" vertical="center" indent="4"/>
    </xf>
    <xf numFmtId="3" fontId="8" fillId="36" borderId="1" xfId="1" applyBorder="1" applyAlignment="1">
      <alignment horizontal="left" vertical="center"/>
      <protection locked="0"/>
    </xf>
    <xf numFmtId="3" fontId="53" fillId="36" borderId="0" xfId="1" applyFont="1" applyBorder="1" applyAlignment="1">
      <alignment horizontal="left" vertical="center"/>
      <protection locked="0"/>
    </xf>
    <xf numFmtId="0" fontId="25" fillId="0" borderId="10" xfId="51" applyAlignment="1">
      <alignment horizontal="left" vertical="center" indent="1"/>
    </xf>
    <xf numFmtId="165" fontId="25" fillId="0" borderId="10" xfId="0" applyNumberFormat="1" applyFont="1" applyBorder="1" applyAlignment="1">
      <alignment horizontal="right" vertical="center" indent="2"/>
    </xf>
    <xf numFmtId="169" fontId="25" fillId="0" borderId="10" xfId="51" applyNumberFormat="1" applyAlignment="1">
      <alignment horizontal="right" vertical="center" indent="4"/>
    </xf>
    <xf numFmtId="0" fontId="25" fillId="0" borderId="17" xfId="51"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9" fillId="0" borderId="0" xfId="4" applyFill="1" applyBorder="1">
      <alignment vertical="center"/>
    </xf>
    <xf numFmtId="0" fontId="9" fillId="0" borderId="2" xfId="4" applyBorder="1">
      <alignment vertical="center"/>
    </xf>
    <xf numFmtId="0" fontId="26" fillId="0" borderId="12" xfId="53" applyBorder="1" applyAlignment="1">
      <alignment horizontal="left" vertical="top" wrapText="1"/>
    </xf>
    <xf numFmtId="0" fontId="26" fillId="0" borderId="0" xfId="53" applyBorder="1" applyAlignment="1">
      <alignment horizontal="left" vertical="top" wrapText="1"/>
    </xf>
    <xf numFmtId="0" fontId="26" fillId="0" borderId="0" xfId="53" applyBorder="1" applyAlignment="1">
      <alignment horizontal="left" vertical="top" wrapText="1"/>
    </xf>
    <xf numFmtId="0" fontId="26" fillId="0" borderId="0" xfId="53" applyBorder="1" applyAlignment="1">
      <alignment vertical="top" wrapText="1"/>
    </xf>
    <xf numFmtId="0" fontId="26" fillId="0" borderId="12" xfId="53" applyBorder="1" applyAlignment="1">
      <alignment vertical="top" wrapText="1"/>
    </xf>
    <xf numFmtId="0" fontId="26" fillId="0" borderId="0" xfId="53" applyBorder="1" applyAlignment="1">
      <alignment vertical="top" wrapText="1"/>
    </xf>
    <xf numFmtId="3" fontId="0" fillId="0" borderId="0" xfId="0" applyAlignment="1"/>
    <xf numFmtId="3" fontId="24"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4" fillId="0" borderId="0" xfId="0" applyFont="1"/>
    <xf numFmtId="3" fontId="49" fillId="0" borderId="0" xfId="0" applyFont="1"/>
    <xf numFmtId="3" fontId="52" fillId="0" borderId="0" xfId="0" applyFont="1" applyAlignment="1" applyProtection="1">
      <alignment vertical="center"/>
    </xf>
    <xf numFmtId="3" fontId="11" fillId="0" borderId="0" xfId="0" applyFont="1" applyBorder="1" applyAlignment="1">
      <alignment horizontal="center" vertical="center"/>
    </xf>
    <xf numFmtId="0" fontId="11" fillId="0" borderId="13" xfId="6" quotePrefix="1" applyBorder="1">
      <alignment horizontal="left" vertical="center" indent="1"/>
    </xf>
    <xf numFmtId="3" fontId="0" fillId="0" borderId="13" xfId="0" applyNumberFormat="1" applyBorder="1" applyAlignment="1">
      <alignment horizontal="right"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1" fillId="0" borderId="2" xfId="6" quotePrefix="1" applyBorder="1">
      <alignment horizontal="left" vertical="center" indent="1"/>
    </xf>
    <xf numFmtId="0" fontId="11"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0" fontId="11"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7" fillId="0" borderId="0" xfId="20" quotePrefix="1" applyAlignment="1">
      <alignment horizontal="center" vertical="center"/>
    </xf>
    <xf numFmtId="0" fontId="9" fillId="0" borderId="0" xfId="4" applyBorder="1" applyAlignment="1">
      <alignment horizontal="center" vertical="center"/>
    </xf>
  </cellXfs>
  <cellStyles count="108">
    <cellStyle name="20% - Accent1" xfId="26" builtinId="30" hidden="1"/>
    <cellStyle name="20% - Accent1" xfId="80" builtinId="30" hidden="1"/>
    <cellStyle name="20% - Accent2" xfId="30" builtinId="34" hidden="1"/>
    <cellStyle name="20% - Accent2" xfId="84" builtinId="34" hidden="1"/>
    <cellStyle name="20% - Accent3" xfId="34" builtinId="38" hidden="1"/>
    <cellStyle name="20% - Accent3" xfId="88" builtinId="38" hidden="1"/>
    <cellStyle name="20% - Accent4" xfId="38" builtinId="42" hidden="1"/>
    <cellStyle name="20% - Accent4" xfId="92" builtinId="42" hidden="1"/>
    <cellStyle name="20% - Accent5" xfId="42" builtinId="46" hidden="1"/>
    <cellStyle name="20% - Accent5" xfId="96" builtinId="46" hidden="1"/>
    <cellStyle name="20% - Accent6" xfId="46" builtinId="50" hidden="1"/>
    <cellStyle name="20% - Accent6" xfId="100" builtinId="50" hidden="1"/>
    <cellStyle name="40% - Accent1" xfId="27" builtinId="31" hidden="1"/>
    <cellStyle name="40% - Accent1" xfId="81" builtinId="31" hidden="1"/>
    <cellStyle name="40% - Accent2" xfId="31" builtinId="35" hidden="1"/>
    <cellStyle name="40% - Accent2" xfId="85" builtinId="35" hidden="1"/>
    <cellStyle name="40% - Accent3" xfId="35" builtinId="39" hidden="1"/>
    <cellStyle name="40% - Accent3" xfId="89" builtinId="39" hidden="1"/>
    <cellStyle name="40% - Accent4" xfId="39" builtinId="43" hidden="1"/>
    <cellStyle name="40% - Accent4" xfId="93" builtinId="43" hidden="1"/>
    <cellStyle name="40% - Accent5" xfId="43" builtinId="47" hidden="1"/>
    <cellStyle name="40% - Accent5" xfId="97" builtinId="47" hidden="1"/>
    <cellStyle name="40% - Accent6" xfId="47" builtinId="51" hidden="1"/>
    <cellStyle name="40% - Accent6" xfId="101" builtinId="51" hidden="1"/>
    <cellStyle name="60% - Accent1" xfId="28" builtinId="32" hidden="1"/>
    <cellStyle name="60% - Accent1" xfId="82" builtinId="32" hidden="1"/>
    <cellStyle name="60% - Accent2" xfId="32" builtinId="36" hidden="1"/>
    <cellStyle name="60% - Accent2" xfId="86" builtinId="36" hidden="1"/>
    <cellStyle name="60% - Accent3" xfId="36" builtinId="40" hidden="1"/>
    <cellStyle name="60% - Accent3" xfId="90" builtinId="40" hidden="1"/>
    <cellStyle name="60% - Accent4" xfId="40" builtinId="44" hidden="1"/>
    <cellStyle name="60% - Accent4" xfId="94" builtinId="44" hidden="1"/>
    <cellStyle name="60% - Accent5" xfId="44" builtinId="48" hidden="1"/>
    <cellStyle name="60% - Accent5" xfId="98" builtinId="48" hidden="1"/>
    <cellStyle name="60% - Accent6" xfId="48" builtinId="52" hidden="1"/>
    <cellStyle name="60% - Accent6" xfId="102" builtinId="52" hidden="1"/>
    <cellStyle name="Accent1" xfId="25" builtinId="29" hidden="1"/>
    <cellStyle name="Accent1" xfId="79" builtinId="29" hidden="1"/>
    <cellStyle name="Accent2" xfId="29" builtinId="33" hidden="1"/>
    <cellStyle name="Accent2" xfId="83" builtinId="33" hidden="1"/>
    <cellStyle name="Accent3" xfId="33" builtinId="37" hidden="1"/>
    <cellStyle name="Accent3" xfId="87" builtinId="37" hidden="1"/>
    <cellStyle name="Accent4" xfId="37" builtinId="41" hidden="1"/>
    <cellStyle name="Accent4" xfId="91" builtinId="41" hidden="1"/>
    <cellStyle name="Accent5" xfId="41" builtinId="45" hidden="1"/>
    <cellStyle name="Accent5" xfId="95" builtinId="45" hidden="1"/>
    <cellStyle name="Accent6" xfId="45" builtinId="49" hidden="1"/>
    <cellStyle name="Accent6" xfId="99" builtinId="49" hidden="1"/>
    <cellStyle name="Bad" xfId="9" builtinId="27" hidden="1"/>
    <cellStyle name="Bad" xfId="66" builtinId="27" hidden="1"/>
    <cellStyle name="Calc - Calculation Cell" xfId="20"/>
    <cellStyle name="Calc - Input Cell" xfId="1"/>
    <cellStyle name="Calc - Normal Text" xfId="52"/>
    <cellStyle name="Calc - References Cell" xfId="50"/>
    <cellStyle name="Calc - Units Cell" xfId="49"/>
    <cellStyle name="Calc - Variables Cell" xfId="103"/>
    <cellStyle name="Calculation" xfId="13" builtinId="22" hidden="1"/>
    <cellStyle name="Calculation" xfId="70" builtinId="22" hidden="1"/>
    <cellStyle name="Check Cell" xfId="15" builtinId="23" hidden="1"/>
    <cellStyle name="Check Cell" xfId="72" builtinId="23" hidden="1"/>
    <cellStyle name="Comma" xfId="21" builtinId="3" hidden="1"/>
    <cellStyle name="Comma" xfId="54" builtinId="3" hidden="1"/>
    <cellStyle name="Comma" xfId="57" builtinId="3" hidden="1" customBuiltin="1"/>
    <cellStyle name="Comma" xfId="61" builtinId="3" customBuiltin="1"/>
    <cellStyle name="Comma [0]" xfId="22" builtinId="6" hidden="1"/>
    <cellStyle name="Comma [0]" xfId="77" builtinId="6" hidden="1"/>
    <cellStyle name="Currency" xfId="23" builtinId="4" hidden="1"/>
    <cellStyle name="Currency" xfId="58" builtinId="4" hidden="1"/>
    <cellStyle name="Currency" xfId="59" builtinId="4" customBuiltin="1"/>
    <cellStyle name="Currency [0]" xfId="24" builtinId="7" hidden="1"/>
    <cellStyle name="Currency [0]" xfId="78" builtinId="7" hidden="1"/>
    <cellStyle name="Currency 2" xfId="107"/>
    <cellStyle name="EEC Input" xfId="55"/>
    <cellStyle name="Explanatory Text" xfId="18" builtinId="53" hidden="1"/>
    <cellStyle name="Explanatory Text" xfId="75" builtinId="53" hidden="1"/>
    <cellStyle name="Followed Hyperlink" xfId="62" builtinId="9" hidden="1"/>
    <cellStyle name="Good" xfId="8" builtinId="26" hidden="1"/>
    <cellStyle name="Good" xfId="65" builtinId="26" hidden="1"/>
    <cellStyle name="Heading 1" xfId="3" builtinId="16" customBuiltin="1"/>
    <cellStyle name="Heading 2" xfId="4" builtinId="17" customBuiltin="1"/>
    <cellStyle name="Heading 3" xfId="5" builtinId="18" customBuiltin="1"/>
    <cellStyle name="Heading 4" xfId="6" builtinId="19" customBuiltin="1"/>
    <cellStyle name="Hyperlink" xfId="63" builtinId="8" hidden="1"/>
    <cellStyle name="Hyperlink" xfId="106" builtinId="8"/>
    <cellStyle name="Input" xfId="11" builtinId="20" hidden="1"/>
    <cellStyle name="Input" xfId="68" builtinId="20" hidden="1"/>
    <cellStyle name="Linked Cell" xfId="14" builtinId="24" hidden="1"/>
    <cellStyle name="Linked Cell" xfId="71" builtinId="24" hidden="1"/>
    <cellStyle name="Narr - Normal Text" xfId="53"/>
    <cellStyle name="Neutral" xfId="10" builtinId="28" hidden="1"/>
    <cellStyle name="Neutral" xfId="67" builtinId="28" hidden="1"/>
    <cellStyle name="Normal" xfId="0" builtinId="0" customBuiltin="1"/>
    <cellStyle name="Note" xfId="17" builtinId="10" hidden="1"/>
    <cellStyle name="Note" xfId="74" builtinId="10" hidden="1"/>
    <cellStyle name="Output" xfId="12" builtinId="21" hidden="1"/>
    <cellStyle name="Output" xfId="69" builtinId="21" hidden="1"/>
    <cellStyle name="Percent" xfId="2" builtinId="5" hidden="1"/>
    <cellStyle name="Percent" xfId="60" builtinId="5" customBuiltin="1"/>
    <cellStyle name="Table - Average Row" xfId="56"/>
    <cellStyle name="Table - Costs" xfId="104"/>
    <cellStyle name="Table - Numbers" xfId="105"/>
    <cellStyle name="Table - Totals Row" xfId="51"/>
    <cellStyle name="Title" xfId="7" builtinId="15" hidden="1"/>
    <cellStyle name="Title" xfId="64" builtinId="15" hidden="1"/>
    <cellStyle name="Total" xfId="19" builtinId="25" hidden="1"/>
    <cellStyle name="Total" xfId="76" builtinId="25" hidden="1"/>
    <cellStyle name="Warning Text" xfId="16" builtinId="11" hidden="1"/>
    <cellStyle name="Warning Text" xfId="73" builtinId="11" hidden="1"/>
  </cellStyles>
  <dxfs count="41">
    <dxf>
      <font>
        <b/>
        <i val="0"/>
        <strike val="0"/>
        <color rgb="FFFF0000"/>
      </font>
      <fill>
        <patternFill patternType="none">
          <bgColor auto="1"/>
        </patternFill>
      </fill>
    </dxf>
    <dxf>
      <font>
        <b/>
        <i val="0"/>
        <strike val="0"/>
        <color rgb="FF92D050"/>
      </font>
    </dxf>
    <dxf>
      <numFmt numFmtId="3" formatCode="#,##0"/>
    </dxf>
    <dxf>
      <numFmt numFmtId="169" formatCode="#,##0.0"/>
    </dxf>
    <dxf>
      <numFmt numFmtId="169" formatCode="#,##0.0"/>
    </dxf>
    <dxf>
      <numFmt numFmtId="3" formatCode="#,##0"/>
    </dxf>
    <dxf>
      <numFmt numFmtId="3" formatCode="#,##0"/>
    </dxf>
    <dxf>
      <numFmt numFmtId="3" formatCode="#,##0"/>
    </dxf>
    <dxf>
      <border diagonalUp="0" diagonalDown="0">
        <left style="thin">
          <color indexed="64"/>
        </left>
        <right style="thin">
          <color indexed="64"/>
        </right>
        <top style="thin">
          <color indexed="64"/>
        </top>
        <bottom style="thin">
          <color indexed="64"/>
        </bottom>
      </border>
    </dxf>
    <dxf>
      <border>
        <bottom style="thin">
          <color auto="1"/>
        </bottom>
      </border>
    </dxf>
    <dxf>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3" Type="http://schemas.openxmlformats.org/officeDocument/2006/relationships/image" Target="../media/image7.emf"/><Relationship Id="rId7" Type="http://schemas.openxmlformats.org/officeDocument/2006/relationships/image" Target="../media/image11.emf"/><Relationship Id="rId12" Type="http://schemas.openxmlformats.org/officeDocument/2006/relationships/image" Target="../media/image16.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22</xdr:col>
      <xdr:colOff>74038</xdr:colOff>
      <xdr:row>0</xdr:row>
      <xdr:rowOff>52387</xdr:rowOff>
    </xdr:from>
    <xdr:to>
      <xdr:col>31</xdr:col>
      <xdr:colOff>188338</xdr:colOff>
      <xdr:row>0</xdr:row>
      <xdr:rowOff>333066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663" y="147637"/>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216684</xdr:colOff>
      <xdr:row>0</xdr:row>
      <xdr:rowOff>52391</xdr:rowOff>
    </xdr:from>
    <xdr:to>
      <xdr:col>6</xdr:col>
      <xdr:colOff>2045484</xdr:colOff>
      <xdr:row>0</xdr:row>
      <xdr:rowOff>333070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34" y="147641"/>
          <a:ext cx="1828800" cy="280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216684</xdr:colOff>
      <xdr:row>0</xdr:row>
      <xdr:rowOff>52391</xdr:rowOff>
    </xdr:from>
    <xdr:to>
      <xdr:col>6</xdr:col>
      <xdr:colOff>2045484</xdr:colOff>
      <xdr:row>0</xdr:row>
      <xdr:rowOff>333070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34" y="147641"/>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723900</xdr:colOff>
          <xdr:row>3</xdr:row>
          <xdr:rowOff>171450</xdr:rowOff>
        </xdr:from>
        <xdr:to>
          <xdr:col>6</xdr:col>
          <xdr:colOff>1152525</xdr:colOff>
          <xdr:row>5</xdr:row>
          <xdr:rowOff>19050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8</xdr:row>
          <xdr:rowOff>0</xdr:rowOff>
        </xdr:from>
        <xdr:to>
          <xdr:col>6</xdr:col>
          <xdr:colOff>1247775</xdr:colOff>
          <xdr:row>9</xdr:row>
          <xdr:rowOff>38100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xdr:row>
          <xdr:rowOff>180975</xdr:rowOff>
        </xdr:from>
        <xdr:to>
          <xdr:col>6</xdr:col>
          <xdr:colOff>1238250</xdr:colOff>
          <xdr:row>7</xdr:row>
          <xdr:rowOff>28575</xdr:rowOff>
        </xdr:to>
        <xdr:sp macro="" textlink="">
          <xdr:nvSpPr>
            <xdr:cNvPr id="6150" name="Object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788200</xdr:colOff>
      <xdr:row>0</xdr:row>
      <xdr:rowOff>52403</xdr:rowOff>
    </xdr:from>
    <xdr:to>
      <xdr:col>7</xdr:col>
      <xdr:colOff>569125</xdr:colOff>
      <xdr:row>0</xdr:row>
      <xdr:rowOff>333082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50" y="147653"/>
          <a:ext cx="1828800" cy="280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216675</xdr:colOff>
      <xdr:row>0</xdr:row>
      <xdr:rowOff>52394</xdr:rowOff>
    </xdr:from>
    <xdr:to>
      <xdr:col>6</xdr:col>
      <xdr:colOff>2045475</xdr:colOff>
      <xdr:row>0</xdr:row>
      <xdr:rowOff>333073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25" y="147644"/>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742950</xdr:colOff>
          <xdr:row>28</xdr:row>
          <xdr:rowOff>180975</xdr:rowOff>
        </xdr:from>
        <xdr:to>
          <xdr:col>6</xdr:col>
          <xdr:colOff>1304925</xdr:colOff>
          <xdr:row>30</xdr:row>
          <xdr:rowOff>28575</xdr:rowOff>
        </xdr:to>
        <xdr:sp macro="" textlink="">
          <xdr:nvSpPr>
            <xdr:cNvPr id="3079" name="Object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27</xdr:row>
          <xdr:rowOff>0</xdr:rowOff>
        </xdr:from>
        <xdr:to>
          <xdr:col>6</xdr:col>
          <xdr:colOff>1304925</xdr:colOff>
          <xdr:row>28</xdr:row>
          <xdr:rowOff>38100</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16</xdr:row>
          <xdr:rowOff>161925</xdr:rowOff>
        </xdr:from>
        <xdr:to>
          <xdr:col>6</xdr:col>
          <xdr:colOff>1362075</xdr:colOff>
          <xdr:row>19</xdr:row>
          <xdr:rowOff>76200</xdr:rowOff>
        </xdr:to>
        <xdr:sp macro="" textlink="">
          <xdr:nvSpPr>
            <xdr:cNvPr id="3105" name="Object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19</xdr:row>
          <xdr:rowOff>161925</xdr:rowOff>
        </xdr:from>
        <xdr:to>
          <xdr:col>6</xdr:col>
          <xdr:colOff>1362075</xdr:colOff>
          <xdr:row>22</xdr:row>
          <xdr:rowOff>76200</xdr:rowOff>
        </xdr:to>
        <xdr:sp macro="" textlink="">
          <xdr:nvSpPr>
            <xdr:cNvPr id="3106" name="Object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23</xdr:row>
          <xdr:rowOff>0</xdr:rowOff>
        </xdr:from>
        <xdr:to>
          <xdr:col>6</xdr:col>
          <xdr:colOff>1295400</xdr:colOff>
          <xdr:row>24</xdr:row>
          <xdr:rowOff>38100</xdr:rowOff>
        </xdr:to>
        <xdr:sp macro="" textlink="">
          <xdr:nvSpPr>
            <xdr:cNvPr id="3107" name="Object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25</xdr:row>
          <xdr:rowOff>0</xdr:rowOff>
        </xdr:from>
        <xdr:to>
          <xdr:col>6</xdr:col>
          <xdr:colOff>1285875</xdr:colOff>
          <xdr:row>26</xdr:row>
          <xdr:rowOff>38100</xdr:rowOff>
        </xdr:to>
        <xdr:sp macro="" textlink="">
          <xdr:nvSpPr>
            <xdr:cNvPr id="3108" name="Object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7</xdr:row>
          <xdr:rowOff>0</xdr:rowOff>
        </xdr:from>
        <xdr:to>
          <xdr:col>6</xdr:col>
          <xdr:colOff>1247775</xdr:colOff>
          <xdr:row>8</xdr:row>
          <xdr:rowOff>38100</xdr:rowOff>
        </xdr:to>
        <xdr:sp macro="" textlink="">
          <xdr:nvSpPr>
            <xdr:cNvPr id="3118" name="Object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xdr:row>
          <xdr:rowOff>161925</xdr:rowOff>
        </xdr:from>
        <xdr:to>
          <xdr:col>6</xdr:col>
          <xdr:colOff>1724025</xdr:colOff>
          <xdr:row>12</xdr:row>
          <xdr:rowOff>85725</xdr:rowOff>
        </xdr:to>
        <xdr:sp macro="" textlink="">
          <xdr:nvSpPr>
            <xdr:cNvPr id="3122" name="Object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12</xdr:row>
          <xdr:rowOff>171450</xdr:rowOff>
        </xdr:from>
        <xdr:to>
          <xdr:col>6</xdr:col>
          <xdr:colOff>1543050</xdr:colOff>
          <xdr:row>14</xdr:row>
          <xdr:rowOff>47625</xdr:rowOff>
        </xdr:to>
        <xdr:sp macro="" textlink="">
          <xdr:nvSpPr>
            <xdr:cNvPr id="3123" name="Object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14</xdr:row>
          <xdr:rowOff>171450</xdr:rowOff>
        </xdr:from>
        <xdr:to>
          <xdr:col>6</xdr:col>
          <xdr:colOff>1533525</xdr:colOff>
          <xdr:row>16</xdr:row>
          <xdr:rowOff>47625</xdr:rowOff>
        </xdr:to>
        <xdr:sp macro="" textlink="">
          <xdr:nvSpPr>
            <xdr:cNvPr id="3124" name="Object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30</xdr:row>
          <xdr:rowOff>180975</xdr:rowOff>
        </xdr:from>
        <xdr:to>
          <xdr:col>6</xdr:col>
          <xdr:colOff>1266825</xdr:colOff>
          <xdr:row>32</xdr:row>
          <xdr:rowOff>28575</xdr:rowOff>
        </xdr:to>
        <xdr:sp macro="" textlink="">
          <xdr:nvSpPr>
            <xdr:cNvPr id="3125" name="Object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33</xdr:row>
          <xdr:rowOff>9525</xdr:rowOff>
        </xdr:from>
        <xdr:to>
          <xdr:col>6</xdr:col>
          <xdr:colOff>1133475</xdr:colOff>
          <xdr:row>35</xdr:row>
          <xdr:rowOff>19050</xdr:rowOff>
        </xdr:to>
        <xdr:sp macro="" textlink="">
          <xdr:nvSpPr>
            <xdr:cNvPr id="3127" name="Object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5</xdr:row>
          <xdr:rowOff>9525</xdr:rowOff>
        </xdr:from>
        <xdr:to>
          <xdr:col>6</xdr:col>
          <xdr:colOff>1266825</xdr:colOff>
          <xdr:row>6</xdr:row>
          <xdr:rowOff>47625</xdr:rowOff>
        </xdr:to>
        <xdr:sp macro="" textlink="">
          <xdr:nvSpPr>
            <xdr:cNvPr id="3129" name="Object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40" dataDxfId="38" headerRowBorderDxfId="39" tableBorderDxfId="37" totalsRowBorderDxfId="36">
  <tableColumns count="3">
    <tableColumn id="1" name="Source Name" dataDxfId="35"/>
    <tableColumn id="2" name="Source Code" dataDxfId="34"/>
    <tableColumn id="3" name="Units" dataDxfId="33"/>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32" dataDxfId="30" headerRowBorderDxfId="31" tableBorderDxfId="29" totalsRowBorderDxfId="28">
  <tableColumns count="3">
    <tableColumn id="1" name="Application" dataDxfId="27"/>
    <tableColumn id="2" name="APP Code" dataDxfId="26"/>
    <tableColumn id="3" name="Examples" dataDxfId="25"/>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24" dataDxfId="22" headerRowBorderDxfId="23" tableBorderDxfId="21" totalsRowBorderDxfId="20">
  <tableColumns count="2">
    <tableColumn id="1" name="Display Units" dataDxfId="19"/>
    <tableColumn id="2" name="Rutgers Units" dataDxfId="18"/>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17" dataDxfId="15" headerRowBorderDxfId="16" tableBorderDxfId="14" totalsRowBorderDxfId="13">
  <tableColumns count="2">
    <tableColumn id="1" name="Tool Name" dataDxfId="12"/>
    <tableColumn id="2" name="Tool Desciption" dataDxfId="11"/>
  </tableColumns>
  <tableStyleInfo name="TableStyleMedium9" showFirstColumn="0" showLastColumn="0" showRowStripes="1" showColumnStripes="0"/>
</table>
</file>

<file path=xl/tables/table5.xml><?xml version="1.0" encoding="utf-8"?>
<table xmlns="http://schemas.openxmlformats.org/spreadsheetml/2006/main" id="1" name="Table54" displayName="Table54" ref="B3:G41" totalsRowShown="0" headerRowDxfId="10" headerRowBorderDxfId="9" tableBorderDxfId="8" headerRowCellStyle="Heading 3" dataCellStyle="Calc - Calculation Cell">
  <autoFilter ref="B3:G41"/>
  <tableColumns count="6">
    <tableColumn id="1" name="Drive" dataDxfId="7" dataCellStyle="Calc - Calculation Cell"/>
    <tableColumn id="2" name="Description" dataDxfId="6" dataCellStyle="Calc - Calculation Cell"/>
    <tableColumn id="3" name="Qty" dataDxfId="5" dataCellStyle="Calc - Calculation Cell"/>
    <tableColumn id="4" name="Rated Horsepower" dataDxfId="4" dataCellStyle="Calc - Calculation Cell"/>
    <tableColumn id="6" name="Total Power" dataDxfId="3" dataCellStyle="Calc - Calculation Cell"/>
    <tableColumn id="7" name="Total Energy" dataDxfId="2" dataCellStyle="Calc - Calculation Cell"/>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9.e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3.emf"/><Relationship Id="rId7" Type="http://schemas.openxmlformats.org/officeDocument/2006/relationships/image" Target="../media/image6.emf"/><Relationship Id="rId12" Type="http://schemas.openxmlformats.org/officeDocument/2006/relationships/oleObject" Target="../embeddings/oleObject8.bin"/><Relationship Id="rId17" Type="http://schemas.openxmlformats.org/officeDocument/2006/relationships/image" Target="../media/image11.emf"/><Relationship Id="rId25" Type="http://schemas.openxmlformats.org/officeDocument/2006/relationships/image" Target="../media/image15.emf"/><Relationship Id="rId2" Type="http://schemas.openxmlformats.org/officeDocument/2006/relationships/drawing" Target="../drawings/drawing5.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7.emf"/><Relationship Id="rId1" Type="http://schemas.openxmlformats.org/officeDocument/2006/relationships/printerSettings" Target="../printerSettings/printerSettings6.bin"/><Relationship Id="rId6" Type="http://schemas.openxmlformats.org/officeDocument/2006/relationships/oleObject" Target="../embeddings/oleObject5.bin"/><Relationship Id="rId11" Type="http://schemas.openxmlformats.org/officeDocument/2006/relationships/image" Target="../media/image8.emf"/><Relationship Id="rId24" Type="http://schemas.openxmlformats.org/officeDocument/2006/relationships/oleObject" Target="../embeddings/oleObject14.bin"/><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12.emf"/><Relationship Id="rId4" Type="http://schemas.openxmlformats.org/officeDocument/2006/relationships/oleObject" Target="../embeddings/oleObject4.bin"/><Relationship Id="rId9" Type="http://schemas.openxmlformats.org/officeDocument/2006/relationships/image" Target="../media/image7.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6.emf"/></Relationships>
</file>

<file path=xl/worksheets/_rels/sheet7.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A66"/>
  <sheetViews>
    <sheetView showGridLines="0" zoomScaleNormal="100" workbookViewId="0">
      <selection activeCell="P21" sqref="P21"/>
    </sheetView>
  </sheetViews>
  <sheetFormatPr defaultRowHeight="15" customHeight="1" x14ac:dyDescent="0.2"/>
  <cols>
    <col min="1" max="23" width="12.5" style="37" customWidth="1"/>
    <col min="24" max="24" width="18" style="37" customWidth="1"/>
    <col min="25" max="16384" width="9.33203125" style="37"/>
  </cols>
  <sheetData>
    <row r="1" spans="1:24" ht="15" customHeight="1" x14ac:dyDescent="0.2">
      <c r="A1" s="287" t="s">
        <v>18</v>
      </c>
      <c r="B1" s="287"/>
      <c r="C1" s="287"/>
      <c r="D1" s="287"/>
      <c r="E1" s="287"/>
      <c r="F1" s="287"/>
      <c r="G1" s="287"/>
      <c r="H1" s="287"/>
      <c r="I1" s="287"/>
      <c r="J1" s="287"/>
      <c r="K1" s="287"/>
      <c r="L1" s="287"/>
      <c r="M1" s="287"/>
      <c r="N1" s="287"/>
      <c r="O1" s="287"/>
      <c r="P1" s="287"/>
      <c r="Q1" s="287"/>
      <c r="R1" s="287"/>
      <c r="S1" s="287"/>
      <c r="T1" s="287"/>
      <c r="U1" s="287"/>
      <c r="V1" s="287"/>
      <c r="W1" s="287"/>
      <c r="X1" s="287"/>
    </row>
    <row r="2" spans="1:24" ht="45" customHeight="1" x14ac:dyDescent="0.2">
      <c r="A2" s="54" t="s">
        <v>19</v>
      </c>
      <c r="B2" s="54" t="s">
        <v>20</v>
      </c>
      <c r="C2" s="54" t="s">
        <v>21</v>
      </c>
      <c r="D2" s="54" t="s">
        <v>22</v>
      </c>
      <c r="E2" s="54" t="s">
        <v>23</v>
      </c>
      <c r="F2" s="54" t="s">
        <v>24</v>
      </c>
      <c r="G2" s="54" t="s">
        <v>25</v>
      </c>
      <c r="H2" s="54" t="s">
        <v>26</v>
      </c>
      <c r="I2" s="54" t="s">
        <v>27</v>
      </c>
      <c r="J2" s="54" t="s">
        <v>28</v>
      </c>
      <c r="K2" s="54" t="s">
        <v>29</v>
      </c>
      <c r="L2" s="54" t="s">
        <v>30</v>
      </c>
      <c r="M2" s="54" t="s">
        <v>31</v>
      </c>
      <c r="N2" s="54" t="s">
        <v>32</v>
      </c>
      <c r="O2" s="54" t="s">
        <v>33</v>
      </c>
      <c r="P2" s="54" t="s">
        <v>34</v>
      </c>
      <c r="Q2" s="54" t="s">
        <v>35</v>
      </c>
      <c r="R2" s="54" t="s">
        <v>36</v>
      </c>
      <c r="S2" s="54" t="s">
        <v>37</v>
      </c>
      <c r="T2" s="54" t="s">
        <v>38</v>
      </c>
      <c r="U2" s="54" t="s">
        <v>39</v>
      </c>
      <c r="V2" s="54" t="s">
        <v>40</v>
      </c>
      <c r="W2" s="54" t="s">
        <v>41</v>
      </c>
      <c r="X2" s="54" t="s">
        <v>391</v>
      </c>
    </row>
    <row r="3" spans="1:24" ht="15" customHeight="1" x14ac:dyDescent="0.2">
      <c r="A3" s="53" t="s">
        <v>171</v>
      </c>
      <c r="B3" s="53"/>
      <c r="C3" s="61"/>
      <c r="D3" s="53"/>
      <c r="E3" s="53" t="s">
        <v>135</v>
      </c>
      <c r="F3" s="53" t="s">
        <v>308</v>
      </c>
      <c r="G3" s="60" t="str">
        <f>Narrative!B5</f>
        <v>INSERT RECOMMENDED ACTIONS HERE. The use of notched v-belts will reduce motor energy use by 2.1% on average through improved transmission efficiency. This is achieved by reducing losses due to bending, friction, slip between the belt and the sheave, and stretching of the belt over time.</v>
      </c>
      <c r="H3" s="60" t="str">
        <f>Narrative!H127</f>
        <v>Insert Name</v>
      </c>
      <c r="I3" s="55" t="str">
        <f>Narrative!AI12</f>
        <v>Electrical Consumption</v>
      </c>
      <c r="J3" s="55">
        <f>Narrative!AR12</f>
        <v>40779.431549882749</v>
      </c>
      <c r="K3" s="55">
        <f>Narrative!BB12</f>
        <v>2038.9715774941376</v>
      </c>
      <c r="L3" s="55" t="str">
        <f>Narrative!AI13</f>
        <v>Electrical Demand</v>
      </c>
      <c r="M3" s="55">
        <f>Narrative!AR13</f>
        <v>114.48584003795258</v>
      </c>
      <c r="N3" s="55">
        <f>Narrative!BB13</f>
        <v>572.42920018976292</v>
      </c>
      <c r="O3" s="55">
        <f>Narrative!AI14</f>
        <v>0</v>
      </c>
      <c r="P3" s="55">
        <f>Narrative!AR14</f>
        <v>0</v>
      </c>
      <c r="Q3" s="55">
        <f>Narrative!BB14</f>
        <v>0</v>
      </c>
      <c r="R3" s="55">
        <f>Narrative!AI15</f>
        <v>0</v>
      </c>
      <c r="S3" s="55">
        <f>Narrative!AR15</f>
        <v>0</v>
      </c>
      <c r="T3" s="55">
        <f>Narrative!BB15</f>
        <v>0</v>
      </c>
      <c r="U3" s="55">
        <f>Narrative!S20</f>
        <v>0</v>
      </c>
      <c r="V3" s="53"/>
      <c r="W3" s="53" t="s">
        <v>173</v>
      </c>
      <c r="X3" s="286">
        <f>Incentives!C16</f>
        <v>0</v>
      </c>
    </row>
    <row r="4" spans="1:24" ht="15" customHeight="1" x14ac:dyDescent="0.2">
      <c r="A4" s="32"/>
      <c r="B4" s="32"/>
      <c r="C4" s="32"/>
      <c r="D4" s="32"/>
      <c r="E4" s="32"/>
      <c r="F4" s="32"/>
      <c r="G4" s="32"/>
      <c r="H4" s="32"/>
      <c r="I4" s="32"/>
      <c r="J4" s="32"/>
      <c r="K4" s="32"/>
      <c r="L4" s="32"/>
      <c r="M4" s="32"/>
      <c r="N4" s="32"/>
      <c r="O4" s="38"/>
      <c r="P4" s="38"/>
      <c r="Q4" s="38"/>
      <c r="R4" s="38"/>
      <c r="S4" s="38"/>
      <c r="T4" s="32"/>
      <c r="U4" s="32"/>
      <c r="V4" s="32"/>
      <c r="W4" s="32"/>
    </row>
    <row r="5" spans="1:24" ht="15" customHeight="1" x14ac:dyDescent="0.2">
      <c r="A5" s="172" t="s">
        <v>42</v>
      </c>
      <c r="B5" s="172"/>
      <c r="C5" s="172"/>
      <c r="D5" s="14"/>
      <c r="E5" s="32"/>
      <c r="F5" s="32"/>
      <c r="G5" s="32"/>
      <c r="H5" s="32"/>
      <c r="I5" s="32"/>
      <c r="J5" s="32"/>
      <c r="K5" s="32"/>
      <c r="L5" s="32"/>
      <c r="M5" s="32"/>
      <c r="N5" s="32"/>
      <c r="O5" s="32"/>
      <c r="P5" s="32"/>
      <c r="Q5" s="32"/>
      <c r="R5" s="32"/>
      <c r="S5" s="32"/>
      <c r="T5" s="32"/>
      <c r="U5" s="32"/>
      <c r="V5" s="32"/>
      <c r="W5" s="32"/>
    </row>
    <row r="6" spans="1:24" ht="15" customHeight="1" x14ac:dyDescent="0.2">
      <c r="A6" s="15" t="s">
        <v>43</v>
      </c>
      <c r="B6" s="16" t="s">
        <v>44</v>
      </c>
      <c r="C6" s="17" t="s">
        <v>6</v>
      </c>
      <c r="D6" s="14"/>
      <c r="E6" s="48"/>
      <c r="F6" s="32"/>
      <c r="G6" s="32"/>
      <c r="H6" s="32"/>
      <c r="I6" s="32"/>
      <c r="J6" s="32"/>
      <c r="K6" s="32"/>
      <c r="L6" s="32"/>
      <c r="M6" s="32"/>
      <c r="N6" s="32"/>
      <c r="O6" s="32"/>
      <c r="P6" s="32"/>
      <c r="Q6" s="32"/>
      <c r="R6" s="32"/>
      <c r="S6" s="32"/>
      <c r="T6" s="32"/>
      <c r="U6" s="32"/>
      <c r="V6" s="32"/>
      <c r="W6" s="32"/>
    </row>
    <row r="7" spans="1:24" ht="15" customHeight="1" x14ac:dyDescent="0.2">
      <c r="A7" s="18" t="s">
        <v>45</v>
      </c>
      <c r="B7" s="19" t="s">
        <v>46</v>
      </c>
      <c r="C7" s="20" t="s">
        <v>47</v>
      </c>
      <c r="D7" s="14"/>
      <c r="E7" s="48"/>
      <c r="F7" s="32"/>
      <c r="G7" s="32"/>
      <c r="H7" s="32"/>
      <c r="I7" s="32"/>
      <c r="J7" s="32"/>
      <c r="K7" s="32"/>
      <c r="L7" s="32"/>
      <c r="M7" s="32"/>
      <c r="N7" s="32"/>
      <c r="O7" s="32"/>
      <c r="P7" s="32"/>
      <c r="Q7" s="32"/>
      <c r="R7" s="32"/>
      <c r="S7" s="32"/>
      <c r="T7" s="32"/>
      <c r="U7" s="32"/>
      <c r="V7" s="32"/>
      <c r="W7" s="32"/>
    </row>
    <row r="8" spans="1:24" ht="15" customHeight="1" x14ac:dyDescent="0.2">
      <c r="A8" s="18" t="s">
        <v>48</v>
      </c>
      <c r="B8" s="19" t="s">
        <v>49</v>
      </c>
      <c r="C8" s="20" t="s">
        <v>50</v>
      </c>
      <c r="D8" s="14"/>
      <c r="E8" s="32"/>
      <c r="F8" s="32"/>
      <c r="G8" s="32"/>
      <c r="H8" s="32"/>
      <c r="I8" s="32"/>
      <c r="J8" s="32"/>
      <c r="K8" s="32"/>
      <c r="L8" s="32"/>
      <c r="M8" s="32"/>
      <c r="N8" s="32"/>
      <c r="O8" s="32"/>
      <c r="P8" s="32"/>
      <c r="Q8" s="32"/>
      <c r="R8" s="32"/>
      <c r="S8" s="32"/>
      <c r="T8" s="32"/>
      <c r="U8" s="32"/>
      <c r="V8" s="32"/>
      <c r="W8" s="32"/>
    </row>
    <row r="9" spans="1:24" ht="15" customHeight="1" x14ac:dyDescent="0.2">
      <c r="A9" s="18" t="s">
        <v>51</v>
      </c>
      <c r="B9" s="19" t="s">
        <v>52</v>
      </c>
      <c r="C9" s="20" t="s">
        <v>53</v>
      </c>
      <c r="D9" s="14"/>
      <c r="E9" s="32"/>
      <c r="F9" s="32"/>
      <c r="G9" s="32"/>
      <c r="H9" s="32"/>
      <c r="I9" s="32"/>
      <c r="J9" s="32"/>
      <c r="K9" s="32"/>
      <c r="L9" s="32"/>
      <c r="M9" s="32"/>
      <c r="N9" s="32"/>
      <c r="O9" s="32"/>
      <c r="P9" s="32"/>
      <c r="Q9" s="32"/>
      <c r="R9" s="32"/>
      <c r="S9" s="32"/>
      <c r="T9" s="32"/>
      <c r="U9" s="32"/>
      <c r="V9" s="32"/>
      <c r="W9" s="32"/>
    </row>
    <row r="10" spans="1:24" ht="15" customHeight="1" x14ac:dyDescent="0.2">
      <c r="A10" s="18" t="s">
        <v>54</v>
      </c>
      <c r="B10" s="19" t="s">
        <v>55</v>
      </c>
      <c r="C10" s="20" t="s">
        <v>17</v>
      </c>
      <c r="D10" s="14"/>
      <c r="E10" s="48"/>
      <c r="F10" s="32"/>
      <c r="G10" s="32"/>
      <c r="H10" s="32"/>
      <c r="I10" s="32"/>
      <c r="J10" s="32"/>
      <c r="K10" s="32"/>
      <c r="L10" s="32"/>
      <c r="M10" s="32"/>
      <c r="N10" s="32"/>
      <c r="O10" s="32"/>
      <c r="P10" s="32"/>
      <c r="Q10" s="32"/>
      <c r="R10" s="32"/>
      <c r="S10" s="32"/>
      <c r="T10" s="32"/>
      <c r="U10" s="32"/>
      <c r="V10" s="32"/>
      <c r="W10" s="32"/>
    </row>
    <row r="11" spans="1:24" ht="15" customHeight="1" x14ac:dyDescent="0.2">
      <c r="A11" s="18" t="s">
        <v>56</v>
      </c>
      <c r="B11" s="19" t="s">
        <v>57</v>
      </c>
      <c r="C11" s="20" t="s">
        <v>17</v>
      </c>
      <c r="D11" s="14"/>
      <c r="E11" s="32"/>
      <c r="F11" s="32"/>
      <c r="G11" s="32"/>
      <c r="H11" s="32"/>
      <c r="I11" s="32"/>
      <c r="J11" s="32"/>
      <c r="K11" s="32"/>
      <c r="L11" s="32"/>
      <c r="M11" s="32"/>
      <c r="N11" s="32"/>
      <c r="O11" s="32"/>
      <c r="P11" s="32"/>
      <c r="Q11" s="32"/>
      <c r="R11" s="32"/>
      <c r="S11" s="32"/>
      <c r="T11" s="32"/>
      <c r="U11" s="32"/>
      <c r="V11" s="32"/>
      <c r="W11" s="32"/>
    </row>
    <row r="12" spans="1:24" ht="15" customHeight="1" x14ac:dyDescent="0.2">
      <c r="A12" s="18" t="s">
        <v>58</v>
      </c>
      <c r="B12" s="19" t="s">
        <v>59</v>
      </c>
      <c r="C12" s="20" t="s">
        <v>17</v>
      </c>
      <c r="D12" s="14"/>
      <c r="E12" s="32"/>
      <c r="F12" s="32"/>
      <c r="G12" s="32"/>
      <c r="H12" s="32"/>
      <c r="I12" s="32"/>
      <c r="J12" s="32"/>
      <c r="K12" s="32"/>
      <c r="L12" s="32"/>
      <c r="M12" s="32"/>
      <c r="N12" s="32"/>
      <c r="O12" s="32"/>
      <c r="P12" s="32"/>
      <c r="Q12" s="32"/>
      <c r="R12" s="32"/>
      <c r="S12" s="32"/>
      <c r="T12" s="32"/>
      <c r="U12" s="32"/>
      <c r="V12" s="32"/>
      <c r="W12" s="32"/>
    </row>
    <row r="13" spans="1:24" ht="15" customHeight="1" x14ac:dyDescent="0.2">
      <c r="A13" s="18" t="s">
        <v>60</v>
      </c>
      <c r="B13" s="19" t="s">
        <v>61</v>
      </c>
      <c r="C13" s="20" t="s">
        <v>17</v>
      </c>
      <c r="D13" s="14"/>
      <c r="E13" s="32"/>
      <c r="F13" s="32"/>
      <c r="G13" s="32"/>
      <c r="H13" s="32"/>
      <c r="I13" s="32"/>
      <c r="J13" s="32"/>
      <c r="K13" s="32"/>
      <c r="L13" s="32"/>
      <c r="M13" s="32"/>
      <c r="N13" s="32"/>
      <c r="O13" s="32"/>
      <c r="P13" s="32"/>
      <c r="Q13" s="32"/>
      <c r="R13" s="32"/>
      <c r="S13" s="32"/>
      <c r="T13" s="32"/>
      <c r="U13" s="32"/>
      <c r="V13" s="32"/>
      <c r="W13" s="32"/>
    </row>
    <row r="14" spans="1:24" ht="15" customHeight="1" x14ac:dyDescent="0.2">
      <c r="A14" s="18" t="s">
        <v>62</v>
      </c>
      <c r="B14" s="19" t="s">
        <v>63</v>
      </c>
      <c r="C14" s="20" t="s">
        <v>17</v>
      </c>
      <c r="D14" s="14"/>
      <c r="E14" s="32"/>
      <c r="F14" s="32"/>
      <c r="G14" s="32"/>
      <c r="H14" s="32"/>
      <c r="I14" s="32"/>
      <c r="J14" s="32"/>
      <c r="K14" s="32"/>
      <c r="L14" s="32"/>
      <c r="M14" s="32"/>
      <c r="N14" s="32"/>
      <c r="O14" s="32"/>
      <c r="P14" s="32"/>
      <c r="Q14" s="32"/>
      <c r="R14" s="32"/>
      <c r="S14" s="32"/>
      <c r="T14" s="32"/>
      <c r="U14" s="32"/>
      <c r="V14" s="32"/>
      <c r="W14" s="32"/>
    </row>
    <row r="15" spans="1:24" ht="15" customHeight="1" x14ac:dyDescent="0.2">
      <c r="A15" s="18" t="s">
        <v>64</v>
      </c>
      <c r="B15" s="19" t="s">
        <v>65</v>
      </c>
      <c r="C15" s="20" t="s">
        <v>17</v>
      </c>
      <c r="D15" s="14"/>
      <c r="E15" s="32"/>
      <c r="F15" s="32"/>
      <c r="G15" s="32"/>
      <c r="H15" s="32"/>
      <c r="I15" s="32"/>
      <c r="J15" s="32"/>
      <c r="K15" s="32"/>
      <c r="L15" s="32"/>
      <c r="M15" s="32"/>
      <c r="N15" s="32"/>
      <c r="O15" s="32"/>
      <c r="P15" s="32"/>
      <c r="Q15" s="32"/>
      <c r="R15" s="32"/>
      <c r="S15" s="32"/>
      <c r="T15" s="32"/>
      <c r="U15" s="32"/>
      <c r="V15" s="32"/>
      <c r="W15" s="32"/>
    </row>
    <row r="16" spans="1:24" ht="15" customHeight="1" x14ac:dyDescent="0.2">
      <c r="A16" s="18" t="s">
        <v>66</v>
      </c>
      <c r="B16" s="19" t="s">
        <v>67</v>
      </c>
      <c r="C16" s="20" t="s">
        <v>17</v>
      </c>
      <c r="D16" s="14"/>
      <c r="E16" s="32"/>
      <c r="F16" s="32"/>
      <c r="G16" s="32"/>
      <c r="H16" s="32"/>
      <c r="I16" s="32"/>
      <c r="J16" s="32"/>
      <c r="K16" s="32"/>
      <c r="L16" s="32"/>
      <c r="M16" s="32"/>
      <c r="N16" s="32"/>
      <c r="O16" s="32"/>
      <c r="P16" s="32"/>
      <c r="Q16" s="32"/>
      <c r="R16" s="32"/>
      <c r="S16" s="32"/>
      <c r="T16" s="32"/>
      <c r="U16" s="32"/>
      <c r="V16" s="32"/>
      <c r="W16" s="32"/>
    </row>
    <row r="17" spans="1:23" ht="15" customHeight="1" x14ac:dyDescent="0.2">
      <c r="A17" s="18" t="s">
        <v>68</v>
      </c>
      <c r="B17" s="19" t="s">
        <v>69</v>
      </c>
      <c r="C17" s="20" t="s">
        <v>17</v>
      </c>
      <c r="D17" s="14"/>
      <c r="E17" s="32"/>
      <c r="F17" s="32"/>
      <c r="G17" s="32"/>
      <c r="H17" s="32"/>
      <c r="I17" s="32"/>
      <c r="J17" s="32"/>
      <c r="K17" s="32"/>
      <c r="L17" s="32"/>
      <c r="M17" s="32"/>
      <c r="N17" s="32"/>
      <c r="O17" s="32"/>
      <c r="P17" s="32"/>
      <c r="Q17" s="32"/>
      <c r="R17" s="32"/>
      <c r="S17" s="32"/>
      <c r="T17" s="32"/>
      <c r="U17" s="32"/>
      <c r="V17" s="32"/>
      <c r="W17" s="32"/>
    </row>
    <row r="18" spans="1:23" ht="15" customHeight="1" x14ac:dyDescent="0.2">
      <c r="A18" s="18" t="s">
        <v>70</v>
      </c>
      <c r="B18" s="19" t="s">
        <v>71</v>
      </c>
      <c r="C18" s="20" t="s">
        <v>17</v>
      </c>
      <c r="D18" s="14"/>
      <c r="E18" s="32"/>
      <c r="F18" s="32"/>
      <c r="G18" s="32"/>
      <c r="H18" s="32"/>
      <c r="I18" s="32"/>
      <c r="J18" s="32"/>
      <c r="K18" s="32"/>
      <c r="L18" s="32"/>
      <c r="M18" s="32"/>
      <c r="N18" s="32"/>
      <c r="O18" s="32"/>
      <c r="P18" s="32"/>
      <c r="Q18" s="32"/>
      <c r="R18" s="32"/>
      <c r="S18" s="32"/>
      <c r="T18" s="32"/>
      <c r="U18" s="32"/>
      <c r="V18" s="32"/>
      <c r="W18" s="32"/>
    </row>
    <row r="19" spans="1:23" ht="15" customHeight="1" x14ac:dyDescent="0.2">
      <c r="A19" s="18" t="s">
        <v>72</v>
      </c>
      <c r="B19" s="19" t="s">
        <v>73</v>
      </c>
      <c r="C19" s="20" t="s">
        <v>17</v>
      </c>
      <c r="D19" s="14"/>
      <c r="E19" s="32"/>
      <c r="F19" s="32"/>
      <c r="G19" s="32"/>
      <c r="H19" s="32"/>
      <c r="I19" s="32"/>
      <c r="J19" s="32"/>
      <c r="K19" s="32"/>
      <c r="L19" s="32"/>
      <c r="M19" s="32"/>
      <c r="N19" s="32"/>
      <c r="O19" s="32"/>
      <c r="P19" s="32"/>
      <c r="Q19" s="32"/>
      <c r="R19" s="32"/>
      <c r="S19" s="32"/>
      <c r="T19" s="32"/>
      <c r="U19" s="32"/>
      <c r="V19" s="32"/>
      <c r="W19" s="32"/>
    </row>
    <row r="20" spans="1:23" ht="15" customHeight="1" x14ac:dyDescent="0.2">
      <c r="A20" s="18" t="s">
        <v>74</v>
      </c>
      <c r="B20" s="19" t="s">
        <v>75</v>
      </c>
      <c r="C20" s="20" t="s">
        <v>17</v>
      </c>
      <c r="D20" s="14"/>
      <c r="E20" s="32"/>
      <c r="F20" s="32"/>
      <c r="G20" s="32"/>
      <c r="H20" s="32"/>
      <c r="I20" s="32"/>
      <c r="J20" s="32"/>
      <c r="K20" s="32"/>
      <c r="L20" s="32"/>
      <c r="M20" s="32"/>
      <c r="N20" s="32"/>
      <c r="O20" s="32"/>
      <c r="P20" s="32"/>
      <c r="Q20" s="32"/>
      <c r="R20" s="32"/>
      <c r="S20" s="32"/>
      <c r="T20" s="32"/>
      <c r="U20" s="32"/>
      <c r="V20" s="32"/>
      <c r="W20" s="32"/>
    </row>
    <row r="21" spans="1:23" ht="15" customHeight="1" x14ac:dyDescent="0.2">
      <c r="A21" s="18" t="s">
        <v>76</v>
      </c>
      <c r="B21" s="19" t="s">
        <v>77</v>
      </c>
      <c r="C21" s="20" t="s">
        <v>78</v>
      </c>
      <c r="D21" s="14"/>
      <c r="E21" s="32"/>
      <c r="F21" s="32"/>
      <c r="G21" s="32"/>
      <c r="H21" s="32"/>
      <c r="I21" s="32"/>
      <c r="J21" s="32"/>
      <c r="K21" s="32"/>
      <c r="L21" s="32"/>
      <c r="M21" s="32"/>
      <c r="N21" s="32"/>
      <c r="O21" s="32"/>
      <c r="P21" s="32"/>
      <c r="Q21" s="32"/>
      <c r="R21" s="32"/>
      <c r="S21" s="32"/>
      <c r="T21" s="32"/>
      <c r="U21" s="32"/>
      <c r="V21" s="32"/>
      <c r="W21" s="32"/>
    </row>
    <row r="22" spans="1:23" ht="15" customHeight="1" x14ac:dyDescent="0.2">
      <c r="A22" s="18" t="s">
        <v>79</v>
      </c>
      <c r="B22" s="19" t="s">
        <v>80</v>
      </c>
      <c r="C22" s="20" t="s">
        <v>78</v>
      </c>
      <c r="D22" s="14"/>
      <c r="E22" s="14"/>
      <c r="F22" s="14"/>
      <c r="G22" s="14"/>
      <c r="H22" s="32"/>
      <c r="I22" s="32"/>
      <c r="J22" s="32"/>
      <c r="K22" s="32"/>
      <c r="L22" s="32"/>
      <c r="M22" s="32"/>
      <c r="N22" s="32"/>
      <c r="O22" s="32"/>
      <c r="P22" s="32"/>
      <c r="Q22" s="32"/>
      <c r="R22" s="32"/>
      <c r="S22" s="32"/>
      <c r="T22" s="32"/>
      <c r="U22" s="32"/>
      <c r="V22" s="32"/>
      <c r="W22" s="32"/>
    </row>
    <row r="23" spans="1:23" ht="15" customHeight="1" x14ac:dyDescent="0.2">
      <c r="A23" s="18" t="s">
        <v>81</v>
      </c>
      <c r="B23" s="19" t="s">
        <v>82</v>
      </c>
      <c r="C23" s="20" t="s">
        <v>78</v>
      </c>
      <c r="D23" s="14"/>
      <c r="E23" s="14"/>
      <c r="F23" s="14"/>
      <c r="G23" s="14"/>
      <c r="H23" s="32"/>
      <c r="I23" s="32"/>
      <c r="J23" s="32"/>
      <c r="K23" s="32"/>
      <c r="L23" s="32"/>
      <c r="M23" s="32"/>
      <c r="N23" s="32"/>
      <c r="O23" s="32"/>
      <c r="P23" s="32"/>
      <c r="Q23" s="32"/>
      <c r="R23" s="32"/>
      <c r="S23" s="32"/>
      <c r="T23" s="32"/>
      <c r="U23" s="32"/>
      <c r="V23" s="32"/>
      <c r="W23" s="32"/>
    </row>
    <row r="24" spans="1:23" ht="15" customHeight="1" x14ac:dyDescent="0.2">
      <c r="A24" s="18" t="s">
        <v>83</v>
      </c>
      <c r="B24" s="19" t="s">
        <v>84</v>
      </c>
      <c r="C24" s="20" t="s">
        <v>85</v>
      </c>
      <c r="D24" s="14"/>
      <c r="E24" s="14"/>
      <c r="F24" s="14"/>
      <c r="G24" s="14"/>
      <c r="H24" s="32"/>
      <c r="I24" s="32"/>
      <c r="J24" s="32"/>
      <c r="K24" s="32"/>
      <c r="L24" s="32"/>
      <c r="M24" s="32"/>
      <c r="N24" s="32"/>
      <c r="O24" s="32"/>
      <c r="P24" s="32"/>
      <c r="Q24" s="32"/>
      <c r="R24" s="32"/>
      <c r="S24" s="32"/>
      <c r="T24" s="32"/>
      <c r="U24" s="32"/>
      <c r="V24" s="32"/>
      <c r="W24" s="32"/>
    </row>
    <row r="25" spans="1:23" ht="15" customHeight="1" x14ac:dyDescent="0.2">
      <c r="A25" s="18" t="s">
        <v>86</v>
      </c>
      <c r="B25" s="19" t="s">
        <v>87</v>
      </c>
      <c r="C25" s="20" t="s">
        <v>85</v>
      </c>
      <c r="D25" s="14"/>
      <c r="E25" s="14"/>
      <c r="F25" s="14"/>
      <c r="G25" s="14"/>
      <c r="H25" s="32"/>
      <c r="I25" s="32"/>
      <c r="J25" s="32"/>
      <c r="K25" s="32"/>
      <c r="L25" s="32"/>
      <c r="M25" s="32"/>
      <c r="N25" s="32"/>
      <c r="O25" s="32"/>
      <c r="P25" s="32"/>
      <c r="Q25" s="32"/>
      <c r="R25" s="32"/>
      <c r="S25" s="32"/>
      <c r="T25" s="32"/>
      <c r="U25" s="32"/>
      <c r="V25" s="32"/>
      <c r="W25" s="32"/>
    </row>
    <row r="26" spans="1:23" ht="15" customHeight="1" x14ac:dyDescent="0.2">
      <c r="A26" s="18" t="s">
        <v>88</v>
      </c>
      <c r="B26" s="19" t="s">
        <v>89</v>
      </c>
      <c r="C26" s="20" t="s">
        <v>85</v>
      </c>
      <c r="D26" s="14"/>
      <c r="E26" s="14"/>
      <c r="F26" s="14"/>
      <c r="G26" s="14"/>
      <c r="H26" s="32"/>
      <c r="I26" s="32"/>
      <c r="J26" s="32"/>
      <c r="K26" s="32"/>
      <c r="L26" s="32"/>
      <c r="M26" s="32"/>
      <c r="N26" s="32"/>
      <c r="O26" s="32"/>
      <c r="P26" s="32"/>
      <c r="Q26" s="32"/>
      <c r="R26" s="32"/>
      <c r="S26" s="32"/>
      <c r="T26" s="32"/>
      <c r="U26" s="32"/>
      <c r="V26" s="32"/>
      <c r="W26" s="32"/>
    </row>
    <row r="27" spans="1:23" ht="15" customHeight="1" x14ac:dyDescent="0.2">
      <c r="A27" s="18" t="s">
        <v>90</v>
      </c>
      <c r="B27" s="19" t="s">
        <v>91</v>
      </c>
      <c r="C27" s="20" t="s">
        <v>53</v>
      </c>
      <c r="D27" s="14"/>
      <c r="E27" s="14"/>
      <c r="F27" s="14"/>
      <c r="G27" s="14"/>
      <c r="H27" s="32"/>
      <c r="I27" s="32"/>
      <c r="J27" s="32"/>
      <c r="K27" s="32"/>
      <c r="L27" s="32"/>
      <c r="M27" s="32"/>
      <c r="N27" s="32"/>
      <c r="O27" s="32"/>
      <c r="P27" s="32"/>
      <c r="Q27" s="32"/>
      <c r="R27" s="32"/>
      <c r="S27" s="32"/>
      <c r="T27" s="32"/>
      <c r="U27" s="32"/>
      <c r="V27" s="32"/>
      <c r="W27" s="32"/>
    </row>
    <row r="28" spans="1:23" ht="15" customHeight="1" x14ac:dyDescent="0.2">
      <c r="A28" s="18" t="s">
        <v>92</v>
      </c>
      <c r="B28" s="19" t="s">
        <v>93</v>
      </c>
      <c r="C28" s="20" t="s">
        <v>53</v>
      </c>
      <c r="D28" s="14"/>
      <c r="E28" s="14"/>
      <c r="F28" s="14"/>
      <c r="G28" s="14"/>
      <c r="H28" s="32"/>
      <c r="I28" s="32"/>
      <c r="J28" s="32"/>
      <c r="K28" s="32"/>
      <c r="L28" s="32"/>
      <c r="M28" s="32"/>
      <c r="N28" s="32"/>
      <c r="O28" s="32"/>
      <c r="P28" s="32"/>
      <c r="Q28" s="32"/>
      <c r="R28" s="32"/>
      <c r="S28" s="32"/>
      <c r="T28" s="32"/>
      <c r="U28" s="32"/>
      <c r="V28" s="32"/>
      <c r="W28" s="32"/>
    </row>
    <row r="29" spans="1:23" ht="15" customHeight="1" x14ac:dyDescent="0.2">
      <c r="A29" s="18" t="s">
        <v>94</v>
      </c>
      <c r="B29" s="19" t="s">
        <v>95</v>
      </c>
      <c r="C29" s="20" t="s">
        <v>53</v>
      </c>
      <c r="D29" s="14"/>
      <c r="E29" s="14"/>
      <c r="F29" s="14"/>
      <c r="G29" s="14"/>
      <c r="H29" s="32"/>
      <c r="I29" s="32"/>
      <c r="J29" s="32"/>
      <c r="K29" s="32"/>
      <c r="L29" s="32"/>
      <c r="M29" s="32"/>
      <c r="N29" s="32"/>
      <c r="O29" s="32"/>
      <c r="P29" s="32"/>
      <c r="Q29" s="32"/>
      <c r="R29" s="32"/>
      <c r="S29" s="32"/>
      <c r="T29" s="32"/>
      <c r="U29" s="32"/>
      <c r="V29" s="32"/>
      <c r="W29" s="32"/>
    </row>
    <row r="30" spans="1:23" ht="15" customHeight="1" x14ac:dyDescent="0.2">
      <c r="A30" s="18" t="s">
        <v>96</v>
      </c>
      <c r="B30" s="19" t="s">
        <v>97</v>
      </c>
      <c r="C30" s="20" t="s">
        <v>53</v>
      </c>
      <c r="D30" s="14"/>
      <c r="E30" s="14"/>
      <c r="F30" s="14"/>
      <c r="G30" s="14"/>
      <c r="H30" s="32"/>
      <c r="I30" s="32"/>
      <c r="J30" s="32"/>
      <c r="K30" s="32"/>
      <c r="L30" s="32"/>
      <c r="M30" s="32"/>
      <c r="N30" s="32"/>
      <c r="O30" s="32"/>
      <c r="P30" s="32"/>
      <c r="Q30" s="32"/>
      <c r="R30" s="32"/>
      <c r="S30" s="32"/>
      <c r="T30" s="32"/>
      <c r="U30" s="32"/>
      <c r="V30" s="32"/>
      <c r="W30" s="32"/>
    </row>
    <row r="31" spans="1:23" ht="15" customHeight="1" x14ac:dyDescent="0.2">
      <c r="A31" s="18" t="s">
        <v>98</v>
      </c>
      <c r="B31" s="19" t="s">
        <v>99</v>
      </c>
      <c r="C31" s="20" t="s">
        <v>53</v>
      </c>
      <c r="D31" s="14"/>
      <c r="E31" s="14"/>
      <c r="F31" s="14"/>
      <c r="G31" s="14"/>
      <c r="H31" s="32"/>
      <c r="I31" s="32"/>
      <c r="J31" s="32"/>
      <c r="K31" s="32"/>
      <c r="L31" s="32"/>
      <c r="M31" s="32"/>
      <c r="N31" s="32"/>
      <c r="O31" s="32"/>
      <c r="P31" s="32"/>
      <c r="Q31" s="32"/>
      <c r="R31" s="32"/>
      <c r="S31" s="32"/>
      <c r="T31" s="32"/>
      <c r="U31" s="32"/>
      <c r="V31" s="32"/>
      <c r="W31" s="32"/>
    </row>
    <row r="32" spans="1:23" ht="15" customHeight="1" x14ac:dyDescent="0.2">
      <c r="A32" s="18" t="s">
        <v>100</v>
      </c>
      <c r="B32" s="19" t="s">
        <v>101</v>
      </c>
      <c r="C32" s="20" t="s">
        <v>53</v>
      </c>
      <c r="D32" s="14"/>
      <c r="E32" s="14"/>
      <c r="F32" s="14"/>
      <c r="G32" s="14"/>
      <c r="H32" s="32"/>
      <c r="I32" s="32"/>
      <c r="J32" s="32"/>
      <c r="K32" s="32"/>
      <c r="L32" s="32"/>
      <c r="M32" s="32"/>
      <c r="N32" s="32"/>
      <c r="O32" s="32"/>
      <c r="P32" s="32"/>
      <c r="Q32" s="32"/>
      <c r="R32" s="32"/>
      <c r="S32" s="32"/>
      <c r="T32" s="32"/>
      <c r="U32" s="32"/>
      <c r="V32" s="32"/>
      <c r="W32" s="32"/>
    </row>
    <row r="33" spans="1:27" ht="15" customHeight="1" x14ac:dyDescent="0.2">
      <c r="A33" s="18" t="s">
        <v>102</v>
      </c>
      <c r="B33" s="19" t="s">
        <v>103</v>
      </c>
      <c r="C33" s="20" t="s">
        <v>53</v>
      </c>
      <c r="D33" s="14"/>
      <c r="E33" s="14"/>
      <c r="F33" s="14"/>
      <c r="G33" s="14"/>
      <c r="H33" s="32"/>
      <c r="I33" s="32"/>
      <c r="J33" s="32"/>
      <c r="K33" s="32"/>
      <c r="L33" s="32"/>
      <c r="M33" s="32"/>
      <c r="N33" s="32"/>
      <c r="O33" s="32"/>
      <c r="P33" s="32"/>
      <c r="Q33" s="32"/>
      <c r="R33" s="32"/>
      <c r="S33" s="32"/>
      <c r="T33" s="32"/>
      <c r="U33" s="32"/>
      <c r="V33" s="32"/>
      <c r="W33" s="32"/>
    </row>
    <row r="34" spans="1:27" ht="15" customHeight="1" x14ac:dyDescent="0.2">
      <c r="A34" s="18" t="s">
        <v>104</v>
      </c>
      <c r="B34" s="19" t="s">
        <v>105</v>
      </c>
      <c r="C34" s="20" t="s">
        <v>53</v>
      </c>
      <c r="D34" s="14"/>
      <c r="E34" s="14"/>
      <c r="F34" s="14"/>
      <c r="G34" s="14"/>
      <c r="H34" s="32"/>
      <c r="I34" s="32"/>
      <c r="J34" s="32"/>
      <c r="K34" s="32"/>
      <c r="L34" s="32"/>
      <c r="M34" s="32"/>
      <c r="N34" s="32"/>
      <c r="O34" s="32"/>
      <c r="P34" s="32"/>
      <c r="Q34" s="32"/>
      <c r="R34" s="32"/>
      <c r="S34" s="32"/>
      <c r="T34" s="32"/>
      <c r="U34" s="32"/>
      <c r="V34" s="32"/>
      <c r="W34" s="32"/>
    </row>
    <row r="35" spans="1:27" ht="15" customHeight="1" x14ac:dyDescent="0.2">
      <c r="A35" s="21" t="s">
        <v>106</v>
      </c>
      <c r="B35" s="22" t="s">
        <v>107</v>
      </c>
      <c r="C35" s="23" t="s">
        <v>108</v>
      </c>
      <c r="D35" s="14"/>
      <c r="E35" s="14"/>
      <c r="F35" s="14"/>
      <c r="G35" s="14"/>
      <c r="H35" s="32"/>
      <c r="I35" s="32"/>
      <c r="J35" s="32"/>
      <c r="K35" s="32"/>
      <c r="L35" s="32"/>
      <c r="M35" s="32"/>
      <c r="N35" s="32"/>
      <c r="O35" s="32"/>
      <c r="P35" s="32"/>
      <c r="Q35" s="32"/>
      <c r="R35" s="32"/>
      <c r="S35" s="32"/>
      <c r="T35" s="32"/>
      <c r="U35" s="32"/>
      <c r="V35" s="32"/>
      <c r="W35" s="32"/>
    </row>
    <row r="36" spans="1:27" ht="15" customHeight="1" x14ac:dyDescent="0.2">
      <c r="A36" s="32"/>
      <c r="B36" s="32"/>
      <c r="C36" s="32"/>
      <c r="D36" s="32"/>
      <c r="E36" s="32"/>
      <c r="F36" s="32"/>
      <c r="G36" s="32"/>
      <c r="H36" s="32"/>
      <c r="I36" s="32"/>
      <c r="J36" s="32"/>
      <c r="K36" s="32"/>
      <c r="L36" s="32"/>
      <c r="M36" s="32"/>
      <c r="N36" s="32"/>
      <c r="O36" s="32"/>
      <c r="P36" s="32"/>
      <c r="Q36" s="32"/>
      <c r="R36" s="32"/>
      <c r="S36" s="32"/>
      <c r="T36" s="32"/>
      <c r="U36" s="32"/>
      <c r="V36" s="32"/>
      <c r="W36" s="32"/>
    </row>
    <row r="37" spans="1:27" ht="15" customHeight="1" x14ac:dyDescent="0.2">
      <c r="A37" s="172" t="s">
        <v>109</v>
      </c>
      <c r="B37" s="172"/>
      <c r="C37" s="172"/>
      <c r="D37" s="32"/>
      <c r="E37" s="32"/>
      <c r="F37" s="32"/>
      <c r="G37" s="32"/>
      <c r="H37" s="32"/>
      <c r="I37" s="32"/>
      <c r="J37" s="32"/>
      <c r="K37" s="32"/>
      <c r="L37" s="32"/>
      <c r="M37" s="32"/>
      <c r="N37" s="32"/>
      <c r="O37" s="32"/>
      <c r="P37" s="32"/>
      <c r="Q37" s="32"/>
      <c r="R37" s="32"/>
      <c r="S37" s="32"/>
      <c r="T37" s="32"/>
      <c r="U37" s="32"/>
      <c r="V37" s="32"/>
      <c r="W37" s="32"/>
    </row>
    <row r="38" spans="1:27" ht="15" customHeight="1" x14ac:dyDescent="0.2">
      <c r="A38" s="15" t="s">
        <v>110</v>
      </c>
      <c r="B38" s="16" t="s">
        <v>22</v>
      </c>
      <c r="C38" s="24" t="s">
        <v>111</v>
      </c>
      <c r="D38" s="32"/>
      <c r="E38" s="32"/>
      <c r="F38" s="32"/>
      <c r="G38" s="32"/>
      <c r="H38" s="32"/>
      <c r="I38" s="32"/>
      <c r="J38" s="32"/>
      <c r="K38" s="32"/>
      <c r="L38" s="32"/>
      <c r="M38" s="32"/>
      <c r="N38" s="32"/>
      <c r="O38" s="32"/>
      <c r="P38" s="32"/>
      <c r="Q38" s="32"/>
      <c r="R38" s="32"/>
      <c r="S38" s="32"/>
      <c r="T38" s="32"/>
      <c r="U38" s="32"/>
      <c r="V38" s="32"/>
      <c r="W38" s="32"/>
    </row>
    <row r="39" spans="1:27" ht="15" customHeight="1" x14ac:dyDescent="0.2">
      <c r="A39" s="25" t="s">
        <v>112</v>
      </c>
      <c r="B39" s="19">
        <v>1</v>
      </c>
      <c r="C39" s="26" t="s">
        <v>113</v>
      </c>
      <c r="D39" s="32"/>
      <c r="E39" s="32"/>
      <c r="F39" s="32"/>
      <c r="G39" s="32"/>
      <c r="H39" s="32"/>
      <c r="I39" s="32"/>
      <c r="J39" s="32"/>
      <c r="K39" s="32"/>
      <c r="L39" s="32"/>
      <c r="M39" s="32"/>
      <c r="N39" s="32"/>
      <c r="O39" s="32"/>
      <c r="P39" s="32"/>
      <c r="Q39" s="32"/>
      <c r="R39" s="32"/>
      <c r="S39" s="32"/>
      <c r="T39" s="32"/>
      <c r="U39" s="32"/>
      <c r="V39" s="32"/>
      <c r="W39" s="32"/>
    </row>
    <row r="40" spans="1:27" ht="15" customHeight="1" x14ac:dyDescent="0.2">
      <c r="A40" s="25" t="s">
        <v>114</v>
      </c>
      <c r="B40" s="19">
        <v>2</v>
      </c>
      <c r="C40" s="26" t="s">
        <v>115</v>
      </c>
      <c r="D40" s="32"/>
      <c r="E40" s="32"/>
      <c r="F40" s="32"/>
      <c r="G40" s="32"/>
      <c r="H40" s="32"/>
      <c r="I40" s="32"/>
      <c r="J40" s="32"/>
      <c r="K40" s="32"/>
      <c r="L40" s="32"/>
      <c r="M40" s="32"/>
      <c r="N40" s="32"/>
      <c r="O40" s="32"/>
      <c r="P40" s="32"/>
      <c r="Q40" s="32"/>
      <c r="R40" s="32"/>
      <c r="S40" s="32"/>
      <c r="T40" s="32"/>
      <c r="U40" s="32"/>
      <c r="V40" s="32"/>
      <c r="W40" s="32"/>
    </row>
    <row r="41" spans="1:27" ht="15" customHeight="1" x14ac:dyDescent="0.2">
      <c r="A41" s="25" t="s">
        <v>116</v>
      </c>
      <c r="B41" s="19">
        <v>3</v>
      </c>
      <c r="C41" s="26" t="s">
        <v>117</v>
      </c>
      <c r="D41" s="32"/>
      <c r="E41" s="32"/>
      <c r="F41" s="32"/>
      <c r="G41" s="32"/>
      <c r="H41" s="32"/>
      <c r="I41" s="32"/>
      <c r="J41" s="32"/>
      <c r="K41" s="32"/>
      <c r="L41" s="32"/>
      <c r="M41" s="32"/>
      <c r="N41" s="32"/>
      <c r="O41" s="32"/>
      <c r="P41" s="32"/>
      <c r="Q41" s="32"/>
      <c r="R41" s="32"/>
      <c r="S41" s="32"/>
      <c r="T41" s="32"/>
      <c r="U41" s="32"/>
      <c r="V41" s="32"/>
      <c r="W41" s="32"/>
    </row>
    <row r="42" spans="1:27" ht="15" customHeight="1" x14ac:dyDescent="0.2">
      <c r="A42" s="27" t="s">
        <v>118</v>
      </c>
      <c r="B42" s="22">
        <v>4</v>
      </c>
      <c r="C42" s="28" t="s">
        <v>119</v>
      </c>
      <c r="D42" s="32"/>
      <c r="E42" s="32"/>
      <c r="F42" s="32"/>
      <c r="G42" s="32"/>
      <c r="H42" s="32"/>
      <c r="I42" s="32"/>
      <c r="J42" s="32"/>
      <c r="K42" s="32"/>
      <c r="L42" s="32"/>
      <c r="M42" s="32"/>
      <c r="N42" s="32"/>
      <c r="O42" s="32"/>
      <c r="P42" s="32"/>
      <c r="Q42" s="32"/>
      <c r="R42" s="32"/>
      <c r="S42" s="32"/>
      <c r="T42" s="32"/>
      <c r="U42" s="32"/>
      <c r="V42" s="32"/>
      <c r="W42" s="32"/>
      <c r="AA42" s="98" t="s">
        <v>208</v>
      </c>
    </row>
    <row r="43" spans="1:27" ht="15" customHeight="1" x14ac:dyDescent="0.2">
      <c r="A43" s="29"/>
      <c r="B43" s="29"/>
      <c r="C43" s="29"/>
      <c r="D43" s="32"/>
      <c r="E43" s="32"/>
      <c r="F43" s="32"/>
      <c r="G43" s="32"/>
      <c r="H43" s="32"/>
      <c r="I43" s="32"/>
      <c r="J43" s="32"/>
      <c r="K43" s="32"/>
      <c r="L43" s="32"/>
      <c r="M43" s="32"/>
      <c r="N43" s="32"/>
      <c r="O43" s="32"/>
      <c r="P43" s="32"/>
      <c r="Q43" s="32"/>
      <c r="R43" s="32"/>
      <c r="S43" s="32"/>
      <c r="T43" s="32"/>
      <c r="U43" s="32"/>
      <c r="V43" s="32"/>
      <c r="W43" s="32"/>
    </row>
    <row r="44" spans="1:27" ht="15" customHeight="1" x14ac:dyDescent="0.2">
      <c r="A44" s="172" t="s">
        <v>120</v>
      </c>
      <c r="B44" s="172"/>
      <c r="C44" s="30"/>
      <c r="D44" s="32"/>
      <c r="E44" s="32"/>
      <c r="F44" s="32"/>
      <c r="G44" s="32"/>
      <c r="H44" s="32"/>
      <c r="I44" s="32"/>
      <c r="J44" s="32"/>
      <c r="K44" s="32"/>
      <c r="L44" s="32"/>
      <c r="M44" s="32"/>
      <c r="N44" s="32"/>
      <c r="O44" s="32"/>
      <c r="P44" s="32"/>
      <c r="Q44" s="32"/>
      <c r="R44" s="32"/>
      <c r="S44" s="32"/>
      <c r="T44" s="32"/>
      <c r="U44" s="32"/>
      <c r="V44" s="32"/>
      <c r="W44" s="32"/>
    </row>
    <row r="45" spans="1:27" ht="15" customHeight="1" x14ac:dyDescent="0.2">
      <c r="A45" s="15" t="s">
        <v>121</v>
      </c>
      <c r="B45" s="24" t="s">
        <v>122</v>
      </c>
      <c r="C45" s="31"/>
      <c r="D45" s="32"/>
      <c r="E45" s="32"/>
      <c r="F45" s="32"/>
      <c r="G45" s="32"/>
      <c r="H45" s="32"/>
      <c r="I45" s="32"/>
      <c r="J45" s="32"/>
      <c r="K45" s="32"/>
      <c r="L45" s="32"/>
      <c r="M45" s="32"/>
      <c r="N45" s="32"/>
      <c r="O45" s="32"/>
      <c r="P45" s="32"/>
      <c r="Q45" s="32"/>
      <c r="R45" s="32"/>
      <c r="S45" s="32"/>
      <c r="T45" s="32"/>
      <c r="U45" s="32"/>
      <c r="V45" s="32"/>
      <c r="W45" s="32"/>
    </row>
    <row r="46" spans="1:27" ht="15" customHeight="1" x14ac:dyDescent="0.2">
      <c r="A46" s="25" t="s">
        <v>123</v>
      </c>
      <c r="B46" s="26" t="s">
        <v>123</v>
      </c>
      <c r="C46" s="31"/>
      <c r="D46" s="32"/>
      <c r="E46" s="32"/>
      <c r="F46" s="32"/>
      <c r="G46" s="32"/>
      <c r="H46" s="32"/>
      <c r="I46" s="32"/>
      <c r="J46" s="32"/>
      <c r="K46" s="32"/>
      <c r="L46" s="32"/>
      <c r="M46" s="32"/>
      <c r="N46" s="32"/>
      <c r="O46" s="32"/>
      <c r="P46" s="32"/>
      <c r="Q46" s="32"/>
      <c r="R46" s="32"/>
      <c r="S46" s="32"/>
      <c r="T46" s="32"/>
      <c r="U46" s="32"/>
      <c r="V46" s="32"/>
      <c r="W46" s="32"/>
    </row>
    <row r="47" spans="1:27" ht="15" customHeight="1" x14ac:dyDescent="0.2">
      <c r="A47" s="25" t="s">
        <v>124</v>
      </c>
      <c r="B47" s="26" t="s">
        <v>124</v>
      </c>
      <c r="C47" s="31"/>
      <c r="D47" s="32"/>
      <c r="E47" s="32"/>
      <c r="F47" s="32"/>
      <c r="G47" s="32"/>
      <c r="H47" s="32"/>
      <c r="I47" s="32"/>
      <c r="J47" s="32"/>
      <c r="K47" s="32"/>
      <c r="L47" s="32"/>
      <c r="M47" s="32"/>
      <c r="N47" s="32"/>
      <c r="O47" s="32"/>
      <c r="P47" s="32"/>
      <c r="Q47" s="32"/>
      <c r="R47" s="32"/>
      <c r="S47" s="32"/>
      <c r="T47" s="32"/>
      <c r="U47" s="32"/>
      <c r="V47" s="32"/>
      <c r="W47" s="32"/>
    </row>
    <row r="48" spans="1:27" ht="15" customHeight="1" x14ac:dyDescent="0.2">
      <c r="A48" s="25" t="s">
        <v>85</v>
      </c>
      <c r="B48" s="26" t="s">
        <v>85</v>
      </c>
      <c r="C48" s="31"/>
      <c r="D48" s="32"/>
      <c r="E48" s="32"/>
      <c r="F48" s="32"/>
      <c r="G48" s="32"/>
      <c r="H48" s="32"/>
      <c r="I48" s="32"/>
      <c r="J48" s="32"/>
      <c r="K48" s="32"/>
      <c r="L48" s="32"/>
      <c r="M48" s="32"/>
      <c r="N48" s="32"/>
      <c r="O48" s="32"/>
      <c r="P48" s="32"/>
      <c r="Q48" s="32"/>
      <c r="R48" s="32"/>
      <c r="S48" s="32"/>
      <c r="T48" s="32"/>
      <c r="U48" s="32"/>
      <c r="V48" s="32"/>
      <c r="W48" s="32"/>
    </row>
    <row r="49" spans="1:23" ht="15" customHeight="1" x14ac:dyDescent="0.2">
      <c r="A49" s="25" t="s">
        <v>125</v>
      </c>
      <c r="B49" s="26" t="s">
        <v>125</v>
      </c>
      <c r="C49" s="31"/>
      <c r="D49" s="32"/>
      <c r="E49" s="32"/>
      <c r="F49" s="32"/>
      <c r="G49" s="32"/>
      <c r="H49" s="32"/>
      <c r="I49" s="32"/>
      <c r="J49" s="32"/>
      <c r="K49" s="32"/>
      <c r="L49" s="32"/>
      <c r="M49" s="32"/>
      <c r="N49" s="32"/>
      <c r="O49" s="32"/>
      <c r="P49" s="32"/>
      <c r="Q49" s="32"/>
      <c r="R49" s="32"/>
      <c r="S49" s="32"/>
      <c r="T49" s="32"/>
      <c r="U49" s="32"/>
      <c r="V49" s="32"/>
      <c r="W49" s="32"/>
    </row>
    <row r="50" spans="1:23" ht="15" customHeight="1" x14ac:dyDescent="0.2">
      <c r="A50" s="25" t="s">
        <v>126</v>
      </c>
      <c r="B50" s="26" t="s">
        <v>126</v>
      </c>
      <c r="C50" s="31"/>
      <c r="D50" s="32"/>
      <c r="E50" s="32"/>
      <c r="F50" s="32"/>
      <c r="G50" s="32"/>
      <c r="H50" s="32"/>
      <c r="I50" s="32"/>
      <c r="J50" s="32"/>
      <c r="K50" s="32"/>
      <c r="L50" s="32"/>
      <c r="M50" s="32"/>
      <c r="N50" s="32"/>
      <c r="O50" s="32"/>
      <c r="P50" s="32"/>
      <c r="Q50" s="32"/>
      <c r="R50" s="32"/>
      <c r="S50" s="32"/>
      <c r="T50" s="32"/>
      <c r="U50" s="32"/>
      <c r="V50" s="32"/>
      <c r="W50" s="32"/>
    </row>
    <row r="51" spans="1:23" ht="15" customHeight="1" x14ac:dyDescent="0.2">
      <c r="A51" s="25" t="s">
        <v>127</v>
      </c>
      <c r="B51" s="26" t="s">
        <v>128</v>
      </c>
      <c r="C51" s="31"/>
      <c r="D51" s="32"/>
      <c r="E51" s="32"/>
      <c r="F51" s="32"/>
      <c r="G51" s="32"/>
      <c r="H51" s="32"/>
      <c r="I51" s="32"/>
      <c r="J51" s="32"/>
      <c r="K51" s="32"/>
      <c r="L51" s="32"/>
      <c r="M51" s="32"/>
      <c r="N51" s="32"/>
      <c r="O51" s="32"/>
      <c r="P51" s="32"/>
      <c r="Q51" s="32"/>
      <c r="R51" s="32"/>
      <c r="S51" s="32"/>
      <c r="T51" s="32"/>
      <c r="U51" s="32"/>
      <c r="V51" s="32"/>
      <c r="W51" s="32"/>
    </row>
    <row r="52" spans="1:23" ht="15" customHeight="1" x14ac:dyDescent="0.2">
      <c r="A52" s="25" t="s">
        <v>129</v>
      </c>
      <c r="B52" s="26" t="s">
        <v>130</v>
      </c>
      <c r="C52" s="31"/>
      <c r="D52" s="32"/>
      <c r="E52" s="32"/>
      <c r="F52" s="32"/>
      <c r="G52" s="32"/>
      <c r="H52" s="32"/>
      <c r="I52" s="32"/>
      <c r="J52" s="32"/>
      <c r="K52" s="32"/>
      <c r="L52" s="32"/>
      <c r="M52" s="32"/>
      <c r="N52" s="32"/>
      <c r="O52" s="32"/>
      <c r="P52" s="32"/>
      <c r="Q52" s="32"/>
      <c r="R52" s="32"/>
      <c r="S52" s="32"/>
      <c r="T52" s="32"/>
      <c r="U52" s="32"/>
      <c r="V52" s="32"/>
      <c r="W52" s="32"/>
    </row>
    <row r="53" spans="1:23" ht="15" customHeight="1" x14ac:dyDescent="0.2">
      <c r="A53" s="27" t="s">
        <v>131</v>
      </c>
      <c r="B53" s="28" t="s">
        <v>131</v>
      </c>
      <c r="C53" s="32"/>
      <c r="D53" s="32"/>
      <c r="E53" s="32"/>
      <c r="F53" s="32"/>
      <c r="G53" s="32"/>
      <c r="H53" s="32"/>
      <c r="I53" s="32"/>
      <c r="J53" s="32"/>
      <c r="K53" s="32"/>
      <c r="L53" s="32"/>
      <c r="M53" s="32"/>
      <c r="N53" s="32"/>
      <c r="O53" s="32"/>
      <c r="P53" s="32"/>
      <c r="Q53" s="32"/>
      <c r="R53" s="32"/>
      <c r="S53" s="32"/>
      <c r="T53" s="32"/>
      <c r="U53" s="32"/>
      <c r="V53" s="32"/>
      <c r="W53" s="32"/>
    </row>
    <row r="54" spans="1:23" ht="1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row>
    <row r="55" spans="1:23" ht="15" customHeight="1" x14ac:dyDescent="0.2">
      <c r="A55" s="173" t="s">
        <v>132</v>
      </c>
      <c r="B55" s="173"/>
      <c r="C55" s="32"/>
      <c r="D55" s="32"/>
      <c r="E55" s="32"/>
      <c r="F55" s="32"/>
      <c r="G55" s="32"/>
      <c r="H55" s="32"/>
      <c r="I55" s="32"/>
      <c r="J55" s="32"/>
      <c r="K55" s="32"/>
      <c r="L55" s="32"/>
      <c r="M55" s="32"/>
      <c r="N55" s="32"/>
      <c r="O55" s="32"/>
      <c r="P55" s="32"/>
      <c r="Q55" s="32"/>
      <c r="R55" s="32"/>
      <c r="S55" s="32"/>
      <c r="T55" s="32"/>
      <c r="U55" s="32"/>
      <c r="V55" s="32"/>
      <c r="W55" s="32"/>
    </row>
    <row r="56" spans="1:23" ht="15" customHeight="1" x14ac:dyDescent="0.2">
      <c r="A56" s="33" t="s">
        <v>133</v>
      </c>
      <c r="B56" s="34" t="s">
        <v>134</v>
      </c>
      <c r="C56" s="32"/>
      <c r="D56" s="32"/>
      <c r="E56" s="32"/>
      <c r="F56" s="32"/>
      <c r="G56" s="32"/>
      <c r="H56" s="32"/>
      <c r="I56" s="32"/>
      <c r="J56" s="32"/>
      <c r="K56" s="32"/>
      <c r="L56" s="32"/>
      <c r="M56" s="32"/>
      <c r="N56" s="32"/>
      <c r="O56" s="32"/>
      <c r="P56" s="32"/>
      <c r="Q56" s="32"/>
      <c r="R56" s="32"/>
      <c r="S56" s="32"/>
      <c r="T56" s="32"/>
      <c r="U56" s="32"/>
      <c r="V56" s="32"/>
      <c r="W56" s="32"/>
    </row>
    <row r="57" spans="1:23" ht="15" customHeight="1" x14ac:dyDescent="0.2">
      <c r="A57" s="35" t="s">
        <v>135</v>
      </c>
      <c r="B57" s="39" t="s">
        <v>135</v>
      </c>
      <c r="C57" s="32"/>
      <c r="D57" s="32"/>
      <c r="E57" s="32"/>
      <c r="F57" s="32"/>
      <c r="G57" s="32"/>
      <c r="H57" s="32"/>
      <c r="I57" s="32"/>
      <c r="J57" s="32"/>
      <c r="K57" s="32"/>
      <c r="L57" s="32"/>
      <c r="M57" s="32"/>
      <c r="N57" s="32"/>
      <c r="O57" s="32"/>
      <c r="P57" s="32"/>
      <c r="Q57" s="32"/>
      <c r="R57" s="32"/>
      <c r="S57" s="32"/>
      <c r="T57" s="32"/>
      <c r="U57" s="32"/>
      <c r="V57" s="32"/>
      <c r="W57" s="32"/>
    </row>
    <row r="58" spans="1:23" ht="15" customHeight="1" x14ac:dyDescent="0.2">
      <c r="A58" s="35" t="s">
        <v>136</v>
      </c>
      <c r="B58" s="39" t="s">
        <v>137</v>
      </c>
      <c r="C58" s="32"/>
      <c r="D58" s="32"/>
      <c r="E58" s="32"/>
      <c r="F58" s="32"/>
      <c r="G58" s="32"/>
      <c r="H58" s="32"/>
      <c r="I58" s="32"/>
      <c r="J58" s="32"/>
      <c r="K58" s="32"/>
      <c r="L58" s="32"/>
      <c r="M58" s="32"/>
      <c r="N58" s="32"/>
      <c r="O58" s="32"/>
      <c r="P58" s="32"/>
      <c r="Q58" s="32"/>
      <c r="R58" s="32"/>
      <c r="S58" s="32"/>
      <c r="T58" s="32"/>
      <c r="U58" s="32"/>
      <c r="V58" s="32"/>
      <c r="W58" s="32"/>
    </row>
    <row r="59" spans="1:23" ht="15" customHeight="1" x14ac:dyDescent="0.2">
      <c r="A59" s="35" t="s">
        <v>138</v>
      </c>
      <c r="B59" s="39" t="s">
        <v>139</v>
      </c>
      <c r="C59" s="32"/>
      <c r="D59" s="32"/>
      <c r="E59" s="32"/>
      <c r="F59" s="32"/>
      <c r="G59" s="32"/>
      <c r="H59" s="32"/>
      <c r="I59" s="32"/>
      <c r="J59" s="32"/>
      <c r="K59" s="32"/>
      <c r="L59" s="32"/>
      <c r="M59" s="32"/>
      <c r="N59" s="32"/>
      <c r="O59" s="32"/>
      <c r="P59" s="32"/>
      <c r="Q59" s="32"/>
      <c r="R59" s="32"/>
      <c r="S59" s="32"/>
      <c r="T59" s="32"/>
      <c r="U59" s="32"/>
      <c r="V59" s="32"/>
      <c r="W59" s="32"/>
    </row>
    <row r="60" spans="1:23" ht="15" customHeight="1" x14ac:dyDescent="0.2">
      <c r="A60" s="35" t="s">
        <v>140</v>
      </c>
      <c r="B60" s="39" t="s">
        <v>141</v>
      </c>
      <c r="C60" s="32"/>
      <c r="D60" s="32"/>
      <c r="E60" s="32"/>
      <c r="F60" s="32"/>
      <c r="G60" s="32"/>
      <c r="H60" s="32"/>
      <c r="I60" s="32"/>
      <c r="J60" s="32"/>
      <c r="K60" s="32"/>
      <c r="L60" s="32"/>
      <c r="M60" s="32"/>
      <c r="N60" s="32"/>
      <c r="O60" s="32"/>
      <c r="P60" s="32"/>
      <c r="Q60" s="32"/>
      <c r="R60" s="32"/>
      <c r="S60" s="32"/>
      <c r="T60" s="32"/>
      <c r="U60" s="32"/>
      <c r="V60" s="32"/>
      <c r="W60" s="32"/>
    </row>
    <row r="61" spans="1:23" ht="15" customHeight="1" x14ac:dyDescent="0.2">
      <c r="A61" s="35" t="s">
        <v>142</v>
      </c>
      <c r="B61" s="39" t="s">
        <v>143</v>
      </c>
      <c r="C61" s="32"/>
      <c r="D61" s="32"/>
      <c r="E61" s="32"/>
      <c r="F61" s="32"/>
      <c r="G61" s="32"/>
      <c r="H61" s="32"/>
      <c r="I61" s="32"/>
      <c r="J61" s="32"/>
      <c r="K61" s="32"/>
      <c r="L61" s="32"/>
      <c r="M61" s="32"/>
      <c r="N61" s="32"/>
      <c r="O61" s="32"/>
      <c r="P61" s="32"/>
      <c r="Q61" s="32"/>
      <c r="R61" s="32"/>
      <c r="S61" s="32"/>
      <c r="T61" s="32"/>
      <c r="U61" s="32"/>
      <c r="V61" s="32"/>
      <c r="W61" s="32"/>
    </row>
    <row r="62" spans="1:23" ht="15" customHeight="1" x14ac:dyDescent="0.2">
      <c r="A62" s="35" t="s">
        <v>144</v>
      </c>
      <c r="B62" s="39" t="s">
        <v>145</v>
      </c>
      <c r="C62" s="32"/>
      <c r="D62" s="32"/>
      <c r="E62" s="32"/>
      <c r="F62" s="32"/>
      <c r="G62" s="32"/>
      <c r="H62" s="32"/>
      <c r="I62" s="32"/>
      <c r="J62" s="32"/>
      <c r="K62" s="32"/>
      <c r="L62" s="32"/>
      <c r="M62" s="32"/>
      <c r="N62" s="32"/>
      <c r="O62" s="32"/>
      <c r="P62" s="32"/>
      <c r="Q62" s="32"/>
      <c r="R62" s="32"/>
      <c r="S62" s="32"/>
      <c r="T62" s="32"/>
      <c r="U62" s="32"/>
      <c r="V62" s="32"/>
      <c r="W62" s="32"/>
    </row>
    <row r="63" spans="1:23" ht="15" customHeight="1" x14ac:dyDescent="0.2">
      <c r="A63" s="35" t="s">
        <v>146</v>
      </c>
      <c r="B63" s="39" t="s">
        <v>147</v>
      </c>
      <c r="C63" s="32"/>
      <c r="D63" s="32"/>
      <c r="E63" s="32"/>
      <c r="F63" s="32"/>
      <c r="G63" s="32"/>
      <c r="H63" s="32"/>
      <c r="I63" s="32"/>
      <c r="J63" s="32"/>
      <c r="K63" s="32"/>
      <c r="L63" s="32"/>
      <c r="M63" s="32"/>
      <c r="N63" s="32"/>
      <c r="O63" s="32"/>
      <c r="P63" s="32"/>
      <c r="Q63" s="32"/>
      <c r="R63" s="32"/>
      <c r="S63" s="32"/>
      <c r="T63" s="32"/>
      <c r="U63" s="32"/>
      <c r="V63" s="32"/>
      <c r="W63" s="32"/>
    </row>
    <row r="64" spans="1:23" ht="15" customHeight="1" x14ac:dyDescent="0.2">
      <c r="A64" s="35" t="s">
        <v>148</v>
      </c>
      <c r="B64" s="39" t="s">
        <v>149</v>
      </c>
      <c r="C64" s="32"/>
      <c r="D64" s="32"/>
      <c r="E64" s="32"/>
      <c r="F64" s="32"/>
      <c r="G64" s="32"/>
      <c r="H64" s="32"/>
      <c r="I64" s="32"/>
      <c r="J64" s="32"/>
      <c r="K64" s="32"/>
      <c r="L64" s="32"/>
      <c r="M64" s="32"/>
      <c r="N64" s="32"/>
      <c r="O64" s="32"/>
      <c r="P64" s="32"/>
      <c r="Q64" s="32"/>
      <c r="R64" s="32"/>
      <c r="S64" s="32"/>
      <c r="T64" s="32"/>
      <c r="U64" s="32"/>
      <c r="V64" s="32"/>
      <c r="W64" s="32"/>
    </row>
    <row r="65" spans="1:23" ht="15" customHeight="1" x14ac:dyDescent="0.2">
      <c r="A65" s="35" t="s">
        <v>150</v>
      </c>
      <c r="B65" s="39" t="s">
        <v>151</v>
      </c>
      <c r="C65" s="32"/>
      <c r="D65" s="32"/>
      <c r="E65" s="32"/>
      <c r="F65" s="32"/>
      <c r="G65" s="32"/>
      <c r="H65" s="32"/>
      <c r="I65" s="32"/>
      <c r="J65" s="32"/>
      <c r="K65" s="32"/>
      <c r="L65" s="32"/>
      <c r="M65" s="32"/>
      <c r="N65" s="32"/>
      <c r="O65" s="32"/>
      <c r="P65" s="32"/>
      <c r="Q65" s="32"/>
      <c r="R65" s="32"/>
      <c r="S65" s="32"/>
      <c r="T65" s="32"/>
      <c r="U65" s="32"/>
      <c r="V65" s="32"/>
      <c r="W65" s="32"/>
    </row>
    <row r="66" spans="1:23" ht="15" customHeight="1" x14ac:dyDescent="0.2">
      <c r="A66" s="36" t="s">
        <v>152</v>
      </c>
      <c r="B66" s="40" t="s">
        <v>153</v>
      </c>
      <c r="C66" s="32"/>
      <c r="D66" s="32"/>
      <c r="E66" s="32"/>
      <c r="F66" s="32"/>
      <c r="G66" s="32"/>
      <c r="H66" s="32"/>
      <c r="I66" s="32"/>
      <c r="J66" s="32"/>
      <c r="K66" s="32"/>
      <c r="L66" s="32"/>
      <c r="M66" s="32"/>
      <c r="N66" s="32"/>
      <c r="O66" s="32"/>
      <c r="P66" s="32"/>
      <c r="Q66" s="32"/>
      <c r="R66" s="32"/>
      <c r="S66" s="32"/>
      <c r="T66" s="32"/>
      <c r="U66" s="32"/>
      <c r="V66" s="32"/>
      <c r="W66" s="32"/>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35"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BS128"/>
  <sheetViews>
    <sheetView showGridLines="0" view="pageBreakPreview" zoomScaleNormal="100" zoomScaleSheetLayoutView="100" workbookViewId="0">
      <selection activeCell="AP30" sqref="AP30"/>
    </sheetView>
  </sheetViews>
  <sheetFormatPr defaultRowHeight="15" customHeight="1" x14ac:dyDescent="0.2"/>
  <cols>
    <col min="1" max="1" width="4.1640625" style="59" customWidth="1"/>
    <col min="2" max="31" width="3.33203125" customWidth="1"/>
    <col min="32" max="32" width="4.1640625" customWidth="1"/>
    <col min="33" max="33" width="8.1640625" style="141" customWidth="1"/>
    <col min="34" max="34" width="4.1640625" style="141" customWidth="1"/>
    <col min="35" max="58" width="3.33203125" style="141" customWidth="1"/>
    <col min="59" max="59" width="9.33203125" style="141"/>
  </cols>
  <sheetData>
    <row r="1" spans="1:59" ht="30" customHeight="1" x14ac:dyDescent="0.2">
      <c r="A1" s="192" t="str">
        <f>"AR No. "&amp;'Database Export'!A3&amp;" - "&amp;'Database Export'!F3&amp;" "</f>
        <v xml:space="preserve">AR No. # - Install (Belt Type Here) </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row>
    <row r="2" spans="1:59" ht="15" customHeight="1" x14ac:dyDescent="0.2">
      <c r="A2" s="195" t="s">
        <v>390</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row>
    <row r="3" spans="1:59" s="44" customFormat="1" ht="15" customHeight="1" x14ac:dyDescent="0.2">
      <c r="B3" s="43" t="s">
        <v>0</v>
      </c>
      <c r="C3" s="43"/>
      <c r="D3" s="43"/>
      <c r="E3" s="43"/>
      <c r="F3" s="43"/>
      <c r="G3" s="43"/>
      <c r="AG3" s="124" t="s">
        <v>354</v>
      </c>
    </row>
    <row r="5" spans="1:59" ht="15" customHeight="1" x14ac:dyDescent="0.2">
      <c r="B5" s="194" t="str">
        <f>"INSERT RECOMMENDED ACTIONS HERE. "&amp;"The use of "&amp;LOWER(Analysis!C20)&amp;" will reduce motor energy use by "&amp;TEXT(Analysis!C32/Analysis!C26,"##.0%")&amp;" on average through improved transmission efficiency. This is achieved by reducing losses due to bending, friction, slip between the belt and the sheave, and stretching of the belt over time."</f>
        <v>INSERT RECOMMENDED ACTIONS HERE. The use of notched v-belts will reduce motor energy use by 2.1% on average through improved transmission efficiency. This is achieved by reducing losses due to bending, friction, slip between the belt and the sheave, and stretching of the belt over time.</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row>
    <row r="6" spans="1:59" ht="15" customHeight="1" x14ac:dyDescent="0.2">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row>
    <row r="7" spans="1:59" s="115" customFormat="1" ht="15" customHeight="1" x14ac:dyDescent="0.2">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row>
    <row r="8" spans="1:59" s="115" customFormat="1" ht="15" customHeight="1" x14ac:dyDescent="0.2">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G8" s="141"/>
      <c r="AH8" s="141"/>
      <c r="AI8" s="174" t="s">
        <v>330</v>
      </c>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41"/>
    </row>
    <row r="9" spans="1:59" s="115" customFormat="1" ht="15" customHeight="1" x14ac:dyDescent="0.2">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G9" s="141"/>
      <c r="AH9" s="141"/>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41"/>
    </row>
    <row r="10" spans="1:59" ht="15" customHeight="1" x14ac:dyDescent="0.2">
      <c r="E10" s="171" t="s">
        <v>177</v>
      </c>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I10" s="171" t="s">
        <v>177</v>
      </c>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row>
    <row r="11" spans="1:59" ht="15" customHeight="1" x14ac:dyDescent="0.2">
      <c r="E11" s="179" t="s">
        <v>4</v>
      </c>
      <c r="F11" s="179"/>
      <c r="G11" s="179"/>
      <c r="H11" s="179"/>
      <c r="I11" s="179"/>
      <c r="J11" s="179"/>
      <c r="K11" s="179"/>
      <c r="L11" s="179"/>
      <c r="M11" s="179"/>
      <c r="N11" s="180" t="s">
        <v>5</v>
      </c>
      <c r="O11" s="180"/>
      <c r="P11" s="180"/>
      <c r="Q11" s="180"/>
      <c r="R11" s="180"/>
      <c r="S11" s="179" t="s">
        <v>6</v>
      </c>
      <c r="T11" s="179"/>
      <c r="U11" s="179"/>
      <c r="V11" s="179"/>
      <c r="W11" s="179"/>
      <c r="X11" s="180" t="s">
        <v>7</v>
      </c>
      <c r="Y11" s="180"/>
      <c r="Z11" s="180"/>
      <c r="AA11" s="180"/>
      <c r="AB11" s="180"/>
      <c r="AI11" s="179" t="s">
        <v>4</v>
      </c>
      <c r="AJ11" s="179"/>
      <c r="AK11" s="179"/>
      <c r="AL11" s="179"/>
      <c r="AM11" s="179"/>
      <c r="AN11" s="179"/>
      <c r="AO11" s="179"/>
      <c r="AP11" s="179"/>
      <c r="AQ11" s="179"/>
      <c r="AR11" s="180" t="s">
        <v>5</v>
      </c>
      <c r="AS11" s="180"/>
      <c r="AT11" s="180"/>
      <c r="AU11" s="180"/>
      <c r="AV11" s="180"/>
      <c r="AW11" s="179" t="s">
        <v>6</v>
      </c>
      <c r="AX11" s="179"/>
      <c r="AY11" s="179"/>
      <c r="AZ11" s="179"/>
      <c r="BA11" s="179"/>
      <c r="BB11" s="180" t="s">
        <v>7</v>
      </c>
      <c r="BC11" s="180"/>
      <c r="BD11" s="180"/>
      <c r="BE11" s="180"/>
      <c r="BF11" s="180"/>
    </row>
    <row r="12" spans="1:59" ht="15" customHeight="1" x14ac:dyDescent="0.2">
      <c r="E12" s="181" t="str">
        <f>AI12</f>
        <v>Electrical Consumption</v>
      </c>
      <c r="F12" s="181"/>
      <c r="G12" s="181"/>
      <c r="H12" s="181"/>
      <c r="I12" s="181"/>
      <c r="J12" s="181"/>
      <c r="K12" s="181"/>
      <c r="L12" s="181"/>
      <c r="M12" s="181"/>
      <c r="N12" s="182">
        <f>AR12</f>
        <v>40779.431549882749</v>
      </c>
      <c r="O12" s="182"/>
      <c r="P12" s="182"/>
      <c r="Q12" s="182"/>
      <c r="R12" s="182"/>
      <c r="S12" s="183" t="str">
        <f>AW12</f>
        <v>kWh (site)</v>
      </c>
      <c r="T12" s="183"/>
      <c r="U12" s="183"/>
      <c r="V12" s="183"/>
      <c r="W12" s="183"/>
      <c r="X12" s="184">
        <f>BB12</f>
        <v>2038.9715774941376</v>
      </c>
      <c r="Y12" s="184"/>
      <c r="Z12" s="184"/>
      <c r="AA12" s="184"/>
      <c r="AB12" s="184"/>
      <c r="AI12" s="181" t="s">
        <v>45</v>
      </c>
      <c r="AJ12" s="181"/>
      <c r="AK12" s="181"/>
      <c r="AL12" s="181"/>
      <c r="AM12" s="181"/>
      <c r="AN12" s="181"/>
      <c r="AO12" s="181"/>
      <c r="AP12" s="181"/>
      <c r="AQ12" s="181"/>
      <c r="AR12" s="182">
        <f>Analysis!C32</f>
        <v>40779.431549882749</v>
      </c>
      <c r="AS12" s="182"/>
      <c r="AT12" s="182"/>
      <c r="AU12" s="182"/>
      <c r="AV12" s="182"/>
      <c r="AW12" s="183" t="str">
        <f>IF(AI12="","",VLOOKUP(AI12,Resource_Streams[],3,FALSE))</f>
        <v>kWh (site)</v>
      </c>
      <c r="AX12" s="183"/>
      <c r="AY12" s="183"/>
      <c r="AZ12" s="183"/>
      <c r="BA12" s="183"/>
      <c r="BB12" s="184">
        <f>Analysis!C35</f>
        <v>2038.9715774941376</v>
      </c>
      <c r="BC12" s="184"/>
      <c r="BD12" s="184"/>
      <c r="BE12" s="184"/>
      <c r="BF12" s="184"/>
    </row>
    <row r="13" spans="1:59" ht="15" customHeight="1" x14ac:dyDescent="0.2">
      <c r="E13" s="185" t="str">
        <f t="shared" ref="E13:E15" si="0">AI13</f>
        <v>Electrical Demand</v>
      </c>
      <c r="F13" s="185"/>
      <c r="G13" s="185"/>
      <c r="H13" s="185"/>
      <c r="I13" s="185"/>
      <c r="J13" s="185"/>
      <c r="K13" s="185"/>
      <c r="L13" s="185"/>
      <c r="M13" s="185"/>
      <c r="N13" s="186">
        <f t="shared" ref="N13:N16" si="1">AR13</f>
        <v>114.48584003795258</v>
      </c>
      <c r="O13" s="186"/>
      <c r="P13" s="186"/>
      <c r="Q13" s="186"/>
      <c r="R13" s="186"/>
      <c r="S13" s="191" t="str">
        <f t="shared" ref="S13:S15" si="2">AW13</f>
        <v>kW Months / yr</v>
      </c>
      <c r="T13" s="191"/>
      <c r="U13" s="191"/>
      <c r="V13" s="191"/>
      <c r="W13" s="191"/>
      <c r="X13" s="193">
        <f t="shared" ref="X13:X16" si="3">BB13</f>
        <v>572.42920018976292</v>
      </c>
      <c r="Y13" s="193"/>
      <c r="Z13" s="193"/>
      <c r="AA13" s="193"/>
      <c r="AB13" s="193"/>
      <c r="AG13" s="148" t="str">
        <f>IF(E13=0,"&lt;-- Hide","")</f>
        <v/>
      </c>
      <c r="AI13" s="185" t="s">
        <v>48</v>
      </c>
      <c r="AJ13" s="185"/>
      <c r="AK13" s="185"/>
      <c r="AL13" s="185"/>
      <c r="AM13" s="185"/>
      <c r="AN13" s="185"/>
      <c r="AO13" s="185"/>
      <c r="AP13" s="185"/>
      <c r="AQ13" s="185"/>
      <c r="AR13" s="186">
        <f>Analysis!C31</f>
        <v>114.48584003795258</v>
      </c>
      <c r="AS13" s="186"/>
      <c r="AT13" s="186"/>
      <c r="AU13" s="186"/>
      <c r="AV13" s="186"/>
      <c r="AW13" s="191" t="str">
        <f>IF(AI13="","",VLOOKUP(AI13,Resource_Streams[],3,FALSE))</f>
        <v>kW Months / yr</v>
      </c>
      <c r="AX13" s="191"/>
      <c r="AY13" s="191"/>
      <c r="AZ13" s="191"/>
      <c r="BA13" s="191"/>
      <c r="BB13" s="193">
        <f>Analysis!C34</f>
        <v>572.42920018976292</v>
      </c>
      <c r="BC13" s="193"/>
      <c r="BD13" s="193"/>
      <c r="BE13" s="193"/>
      <c r="BF13" s="193"/>
    </row>
    <row r="14" spans="1:59" ht="15" customHeight="1" x14ac:dyDescent="0.2">
      <c r="E14" s="185">
        <f t="shared" si="0"/>
        <v>0</v>
      </c>
      <c r="F14" s="185"/>
      <c r="G14" s="185"/>
      <c r="H14" s="185"/>
      <c r="I14" s="185"/>
      <c r="J14" s="185"/>
      <c r="K14" s="185"/>
      <c r="L14" s="185"/>
      <c r="M14" s="185"/>
      <c r="N14" s="186">
        <f t="shared" si="1"/>
        <v>0</v>
      </c>
      <c r="O14" s="186"/>
      <c r="P14" s="186"/>
      <c r="Q14" s="186"/>
      <c r="R14" s="186"/>
      <c r="S14" s="191" t="str">
        <f t="shared" si="2"/>
        <v/>
      </c>
      <c r="T14" s="191"/>
      <c r="U14" s="191"/>
      <c r="V14" s="191"/>
      <c r="W14" s="191"/>
      <c r="X14" s="193">
        <f t="shared" si="3"/>
        <v>0</v>
      </c>
      <c r="Y14" s="193"/>
      <c r="Z14" s="193"/>
      <c r="AA14" s="193"/>
      <c r="AB14" s="193"/>
      <c r="AG14" s="148" t="str">
        <f t="shared" ref="AG14:AG15" si="4">IF(E14=0,"&lt;-- Hide","")</f>
        <v>&lt;-- Hide</v>
      </c>
      <c r="AI14" s="185"/>
      <c r="AJ14" s="185"/>
      <c r="AK14" s="185"/>
      <c r="AL14" s="185"/>
      <c r="AM14" s="185"/>
      <c r="AN14" s="185"/>
      <c r="AO14" s="185"/>
      <c r="AP14" s="185"/>
      <c r="AQ14" s="185"/>
      <c r="AR14" s="186"/>
      <c r="AS14" s="186"/>
      <c r="AT14" s="186"/>
      <c r="AU14" s="186"/>
      <c r="AV14" s="186"/>
      <c r="AW14" s="191" t="str">
        <f>IF(AI14="","",VLOOKUP(AI14,Resource_Streams[],3,FALSE))</f>
        <v/>
      </c>
      <c r="AX14" s="191"/>
      <c r="AY14" s="191"/>
      <c r="AZ14" s="191"/>
      <c r="BA14" s="191"/>
      <c r="BB14" s="193"/>
      <c r="BC14" s="193"/>
      <c r="BD14" s="193"/>
      <c r="BE14" s="193"/>
      <c r="BF14" s="193"/>
    </row>
    <row r="15" spans="1:59" ht="15" customHeight="1" x14ac:dyDescent="0.2">
      <c r="E15" s="175">
        <f t="shared" si="0"/>
        <v>0</v>
      </c>
      <c r="F15" s="175"/>
      <c r="G15" s="175"/>
      <c r="H15" s="175"/>
      <c r="I15" s="175"/>
      <c r="J15" s="175"/>
      <c r="K15" s="175"/>
      <c r="L15" s="175"/>
      <c r="M15" s="175"/>
      <c r="N15" s="176">
        <f t="shared" si="1"/>
        <v>0</v>
      </c>
      <c r="O15" s="176"/>
      <c r="P15" s="176"/>
      <c r="Q15" s="176"/>
      <c r="R15" s="176"/>
      <c r="S15" s="177" t="str">
        <f t="shared" si="2"/>
        <v/>
      </c>
      <c r="T15" s="177"/>
      <c r="U15" s="177"/>
      <c r="V15" s="177"/>
      <c r="W15" s="177"/>
      <c r="X15" s="178">
        <f t="shared" si="3"/>
        <v>0</v>
      </c>
      <c r="Y15" s="178"/>
      <c r="Z15" s="178"/>
      <c r="AA15" s="178"/>
      <c r="AB15" s="178"/>
      <c r="AG15" s="148" t="str">
        <f t="shared" si="4"/>
        <v>&lt;-- Hide</v>
      </c>
      <c r="AI15" s="175"/>
      <c r="AJ15" s="175"/>
      <c r="AK15" s="175"/>
      <c r="AL15" s="175"/>
      <c r="AM15" s="175"/>
      <c r="AN15" s="175"/>
      <c r="AO15" s="175"/>
      <c r="AP15" s="175"/>
      <c r="AQ15" s="175"/>
      <c r="AR15" s="176"/>
      <c r="AS15" s="176"/>
      <c r="AT15" s="176"/>
      <c r="AU15" s="176"/>
      <c r="AV15" s="176"/>
      <c r="AW15" s="177" t="str">
        <f>IF(AI15="","",VLOOKUP(AI15,Resource_Streams[],3,FALSE))</f>
        <v/>
      </c>
      <c r="AX15" s="177"/>
      <c r="AY15" s="177"/>
      <c r="AZ15" s="177"/>
      <c r="BA15" s="177"/>
      <c r="BB15" s="178"/>
      <c r="BC15" s="178"/>
      <c r="BD15" s="178"/>
      <c r="BE15" s="178"/>
      <c r="BF15" s="178"/>
    </row>
    <row r="16" spans="1:59" ht="15" customHeight="1" x14ac:dyDescent="0.2">
      <c r="E16" s="187" t="s">
        <v>8</v>
      </c>
      <c r="F16" s="187"/>
      <c r="G16" s="187"/>
      <c r="H16" s="187"/>
      <c r="I16" s="187"/>
      <c r="J16" s="187"/>
      <c r="K16" s="187"/>
      <c r="L16" s="187"/>
      <c r="M16" s="187"/>
      <c r="N16" s="188">
        <f t="shared" si="1"/>
        <v>139.18019987974984</v>
      </c>
      <c r="O16" s="188"/>
      <c r="P16" s="188"/>
      <c r="Q16" s="188"/>
      <c r="R16" s="188"/>
      <c r="S16" s="189" t="s">
        <v>17</v>
      </c>
      <c r="T16" s="189"/>
      <c r="U16" s="189"/>
      <c r="V16" s="189"/>
      <c r="W16" s="189"/>
      <c r="X16" s="190">
        <f t="shared" si="3"/>
        <v>2611.4007776839007</v>
      </c>
      <c r="Y16" s="190"/>
      <c r="Z16" s="190"/>
      <c r="AA16" s="190"/>
      <c r="AB16" s="190"/>
      <c r="AI16" s="187" t="s">
        <v>8</v>
      </c>
      <c r="AJ16" s="187"/>
      <c r="AK16" s="187"/>
      <c r="AL16" s="187"/>
      <c r="AM16" s="187"/>
      <c r="AN16" s="187"/>
      <c r="AO16" s="187"/>
      <c r="AP16" s="187"/>
      <c r="AQ16" s="187"/>
      <c r="AR16" s="188">
        <f>AR12*3413/1000000</f>
        <v>139.18019987974984</v>
      </c>
      <c r="AS16" s="188"/>
      <c r="AT16" s="188"/>
      <c r="AU16" s="188"/>
      <c r="AV16" s="188"/>
      <c r="AW16" s="189" t="s">
        <v>17</v>
      </c>
      <c r="AX16" s="189"/>
      <c r="AY16" s="189"/>
      <c r="AZ16" s="189"/>
      <c r="BA16" s="189"/>
      <c r="BB16" s="190">
        <f>SUM(BB12:BF15)</f>
        <v>2611.4007776839007</v>
      </c>
      <c r="BC16" s="190"/>
      <c r="BD16" s="190"/>
      <c r="BE16" s="190"/>
      <c r="BF16" s="190"/>
    </row>
    <row r="17" spans="1:59" ht="15" customHeight="1" x14ac:dyDescent="0.2">
      <c r="E17" s="56"/>
      <c r="F17" s="57"/>
      <c r="G17" s="57"/>
      <c r="H17" s="57"/>
      <c r="I17" s="57"/>
      <c r="J17" s="57"/>
      <c r="K17" s="57"/>
      <c r="L17" s="57"/>
      <c r="M17" s="57"/>
      <c r="N17" s="57"/>
      <c r="O17" s="57"/>
      <c r="P17" s="57"/>
      <c r="Q17" s="57"/>
      <c r="R17" s="57"/>
      <c r="S17" s="57"/>
      <c r="T17" s="57"/>
      <c r="U17" s="57"/>
      <c r="V17" s="57"/>
      <c r="W17" s="57"/>
      <c r="X17" s="57"/>
      <c r="Y17" s="57"/>
      <c r="Z17" s="57"/>
      <c r="AA17" s="57"/>
      <c r="AB17" s="57"/>
    </row>
    <row r="18" spans="1:59" s="41" customFormat="1" ht="15" customHeight="1" x14ac:dyDescent="0.2">
      <c r="A18" s="59"/>
      <c r="E18" s="171" t="s">
        <v>178</v>
      </c>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row>
    <row r="19" spans="1:59" s="41" customFormat="1" ht="15" customHeight="1" x14ac:dyDescent="0.2">
      <c r="A19" s="59"/>
      <c r="E19" s="179" t="s">
        <v>154</v>
      </c>
      <c r="F19" s="179"/>
      <c r="G19" s="179"/>
      <c r="H19" s="179"/>
      <c r="I19" s="179"/>
      <c r="J19" s="179"/>
      <c r="K19" s="179"/>
      <c r="L19" s="179"/>
      <c r="M19" s="179"/>
      <c r="N19" s="180"/>
      <c r="O19" s="180"/>
      <c r="P19" s="180"/>
      <c r="Q19" s="180"/>
      <c r="R19" s="180"/>
      <c r="S19" s="180" t="s">
        <v>155</v>
      </c>
      <c r="T19" s="180"/>
      <c r="U19" s="180"/>
      <c r="V19" s="180"/>
      <c r="W19" s="180"/>
      <c r="X19" s="180" t="s">
        <v>332</v>
      </c>
      <c r="Y19" s="180"/>
      <c r="Z19" s="180"/>
      <c r="AA19" s="180"/>
      <c r="AB19" s="180"/>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row>
    <row r="20" spans="1:59" ht="15" customHeight="1" x14ac:dyDescent="0.2">
      <c r="E20" s="268" t="str">
        <f>IF(Incentives!C16=Incentives!C4,"Before Incentives","Before Incentives")</f>
        <v>Before Incentives</v>
      </c>
      <c r="F20" s="181"/>
      <c r="G20" s="181"/>
      <c r="H20" s="181"/>
      <c r="I20" s="181"/>
      <c r="J20" s="181"/>
      <c r="K20" s="181"/>
      <c r="L20" s="181"/>
      <c r="M20" s="181"/>
      <c r="N20" s="269"/>
      <c r="O20" s="269"/>
      <c r="P20" s="269"/>
      <c r="Q20" s="269"/>
      <c r="R20" s="269"/>
      <c r="S20" s="270">
        <f>Incentives!C4</f>
        <v>0</v>
      </c>
      <c r="T20" s="271"/>
      <c r="U20" s="271"/>
      <c r="V20" s="271"/>
      <c r="W20" s="271"/>
      <c r="X20" s="272">
        <f>Incentives!C6</f>
        <v>0</v>
      </c>
      <c r="Y20" s="273"/>
      <c r="Z20" s="273"/>
      <c r="AA20" s="273"/>
      <c r="AB20" s="273"/>
    </row>
    <row r="21" spans="1:59" s="41" customFormat="1" ht="15" customHeight="1" x14ac:dyDescent="0.2">
      <c r="A21" s="59"/>
      <c r="E21" s="274" t="str">
        <f>IF(Incentives!C16=Incentives!C4,"No Incentives Found","After Incentives")</f>
        <v>No Incentives Found</v>
      </c>
      <c r="F21" s="275"/>
      <c r="G21" s="275"/>
      <c r="H21" s="275"/>
      <c r="I21" s="275"/>
      <c r="J21" s="275"/>
      <c r="K21" s="275"/>
      <c r="L21" s="275"/>
      <c r="M21" s="275"/>
      <c r="N21" s="276"/>
      <c r="O21" s="276"/>
      <c r="P21" s="276"/>
      <c r="Q21" s="276"/>
      <c r="R21" s="276"/>
      <c r="S21" s="277" t="str">
        <f>IF(Incentives!C16=Incentives!C4,"-",Incentives!C16)</f>
        <v>-</v>
      </c>
      <c r="T21" s="278"/>
      <c r="U21" s="278"/>
      <c r="V21" s="278"/>
      <c r="W21" s="278"/>
      <c r="X21" s="279" t="str">
        <f>IF(Incentives!C16=Incentives!C4,"-",Incentives!D16)</f>
        <v>-</v>
      </c>
      <c r="Y21" s="280"/>
      <c r="Z21" s="280"/>
      <c r="AA21" s="280"/>
      <c r="AB21" s="280"/>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row>
    <row r="22" spans="1:59" s="169" customFormat="1" ht="15" customHeight="1" x14ac:dyDescent="0.2">
      <c r="E22" s="281"/>
      <c r="F22" s="45"/>
      <c r="G22" s="45"/>
      <c r="H22" s="45"/>
      <c r="I22" s="45"/>
      <c r="J22" s="45"/>
      <c r="K22" s="45"/>
      <c r="L22" s="45"/>
      <c r="M22" s="45"/>
      <c r="N22" s="46"/>
      <c r="O22" s="46"/>
      <c r="P22" s="46"/>
      <c r="Q22" s="46"/>
      <c r="R22" s="46"/>
      <c r="S22" s="282"/>
      <c r="T22" s="283"/>
      <c r="U22" s="283"/>
      <c r="V22" s="283"/>
      <c r="W22" s="283"/>
      <c r="X22" s="284"/>
      <c r="Y22" s="285"/>
      <c r="Z22" s="285"/>
      <c r="AA22" s="285"/>
      <c r="AB22" s="285"/>
    </row>
    <row r="23" spans="1:59" s="41" customFormat="1" ht="15" customHeight="1" x14ac:dyDescent="0.2">
      <c r="A23" s="59"/>
      <c r="E23" s="45"/>
      <c r="F23" s="45"/>
      <c r="G23" s="45"/>
      <c r="H23" s="45"/>
      <c r="I23" s="45"/>
      <c r="J23" s="45"/>
      <c r="K23" s="45"/>
      <c r="L23" s="45"/>
      <c r="M23" s="45"/>
      <c r="N23" s="46"/>
      <c r="O23" s="46"/>
      <c r="P23" s="46"/>
      <c r="Q23" s="46"/>
      <c r="R23" s="46"/>
      <c r="S23" s="44"/>
      <c r="T23" s="44"/>
      <c r="U23" s="44"/>
      <c r="V23" s="44"/>
      <c r="W23" s="44"/>
      <c r="X23" s="47"/>
      <c r="Y23" s="47"/>
      <c r="Z23" s="47"/>
      <c r="AA23" s="47"/>
      <c r="AB23" s="47"/>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row>
    <row r="24" spans="1:59" s="44" customFormat="1" ht="15" customHeight="1" x14ac:dyDescent="0.2">
      <c r="B24" s="43" t="s">
        <v>1</v>
      </c>
      <c r="C24" s="43"/>
      <c r="D24" s="43"/>
      <c r="E24" s="43"/>
      <c r="F24" s="43"/>
      <c r="G24" s="43"/>
      <c r="H24" s="43"/>
      <c r="AG24" s="124" t="s">
        <v>354</v>
      </c>
    </row>
    <row r="25" spans="1:59" ht="15" customHeight="1" x14ac:dyDescent="0.2">
      <c r="AG25" s="95"/>
    </row>
    <row r="26" spans="1:59" ht="15" customHeight="1" x14ac:dyDescent="0.2">
      <c r="B26" s="201" t="s">
        <v>299</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G26" s="95"/>
    </row>
    <row r="27" spans="1:59" ht="15" customHeight="1" x14ac:dyDescent="0.2">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G27" s="95"/>
    </row>
    <row r="28" spans="1:59" ht="15" customHeight="1" x14ac:dyDescent="0.2">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G28" s="95"/>
    </row>
    <row r="29" spans="1:59" s="115" customFormat="1" ht="15" customHeight="1" x14ac:dyDescent="0.2">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G29" s="95"/>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row>
    <row r="30" spans="1:59" s="74" customFormat="1" ht="15" customHeight="1" x14ac:dyDescent="0.2">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G30" s="95"/>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row>
    <row r="31" spans="1:59" s="74" customFormat="1" ht="15" customHeight="1" x14ac:dyDescent="0.2">
      <c r="B31" s="43" t="s">
        <v>2</v>
      </c>
      <c r="C31" s="43"/>
      <c r="D31" s="43"/>
      <c r="E31" s="43"/>
      <c r="F31" s="43"/>
      <c r="G31" s="43"/>
      <c r="H31" s="43"/>
      <c r="I31" s="43"/>
      <c r="J31" s="44"/>
      <c r="K31" s="44"/>
      <c r="L31" s="44"/>
      <c r="M31" s="44"/>
      <c r="N31" s="44"/>
      <c r="O31" s="44"/>
      <c r="P31" s="44"/>
      <c r="Q31" s="44"/>
      <c r="R31" s="44"/>
      <c r="S31" s="44"/>
      <c r="T31" s="44"/>
      <c r="U31" s="44"/>
      <c r="V31" s="44"/>
      <c r="W31" s="44"/>
      <c r="X31" s="44"/>
      <c r="Y31" s="44"/>
      <c r="Z31" s="44"/>
      <c r="AA31" s="44"/>
      <c r="AB31" s="44"/>
      <c r="AC31" s="44"/>
      <c r="AD31" s="44"/>
      <c r="AE31" s="44"/>
      <c r="AG31" s="95"/>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row>
    <row r="32" spans="1:59" s="115" customFormat="1" ht="15" customHeight="1" x14ac:dyDescent="0.2">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95"/>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row>
    <row r="33" spans="1:59" s="115" customFormat="1" ht="15" customHeight="1" x14ac:dyDescent="0.2">
      <c r="A33" s="113"/>
      <c r="B33" s="198" t="s">
        <v>355</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13"/>
      <c r="AG33" s="123" t="str">
        <f>IF(Analysis!$C$20="High Torque Drives", "&lt;-- Keep This Section","&lt;-- Hide This Row")</f>
        <v>&lt;-- Hide This Row</v>
      </c>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row>
    <row r="34" spans="1:59" s="115" customFormat="1" ht="15" customHeight="1" x14ac:dyDescent="0.2">
      <c r="A34" s="113"/>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13"/>
      <c r="AG34" s="123" t="str">
        <f>IF(Analysis!$C$20="High Torque Drives", "&lt;-- Keep This Section","&lt;-- Hide This Row")</f>
        <v>&lt;-- Hide This Row</v>
      </c>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row>
    <row r="35" spans="1:59" s="115" customFormat="1" ht="15" customHeight="1" x14ac:dyDescent="0.2">
      <c r="A35" s="113"/>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13"/>
      <c r="AG35" s="123" t="str">
        <f>IF(Analysis!$C$20="High Torque Drives", "&lt;-- Keep This Section","&lt;-- Hide This Row")</f>
        <v>&lt;-- Hide This Row</v>
      </c>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row>
    <row r="36" spans="1:59" s="115" customFormat="1" ht="15" customHeight="1" x14ac:dyDescent="0.2">
      <c r="A36" s="113"/>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13"/>
      <c r="AG36" s="123" t="str">
        <f>IF(Analysis!$C$20="High Torque Drives", "&lt;-- Keep This Section","&lt;-- Hide This Row")</f>
        <v>&lt;-- Hide This Row</v>
      </c>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row>
    <row r="37" spans="1:59" s="115" customFormat="1" ht="15" customHeight="1" x14ac:dyDescent="0.2">
      <c r="A37" s="113"/>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13"/>
      <c r="AG37" s="123" t="str">
        <f>IF(Analysis!$C$20="High Torque Drives", "&lt;-- Keep This Section","&lt;-- Hide This Row")</f>
        <v>&lt;-- Hide This Row</v>
      </c>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row>
    <row r="38" spans="1:59" s="115" customFormat="1" ht="15" customHeight="1" x14ac:dyDescent="0.2">
      <c r="A38" s="113"/>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13"/>
      <c r="AG38" s="123" t="str">
        <f>IF(Analysis!$C$20="High Torque Drives", "&lt;-- Keep This Section","&lt;-- Hide This Row")</f>
        <v>&lt;-- Hide This Row</v>
      </c>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row>
    <row r="39" spans="1:59" s="115" customFormat="1" ht="15" customHeight="1" x14ac:dyDescent="0.2">
      <c r="A39" s="113"/>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13"/>
      <c r="AG39" s="123" t="str">
        <f>IF(Analysis!$C$20="High Torque Drives", "&lt;-- Keep This Section","&lt;-- Hide This Row")</f>
        <v>&lt;-- Hide This Row</v>
      </c>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row>
    <row r="40" spans="1:59" s="115" customFormat="1" ht="15" customHeight="1" x14ac:dyDescent="0.2">
      <c r="A40" s="113"/>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13"/>
      <c r="AG40" s="123" t="str">
        <f>IF(Analysis!$C$20="High Torque Drives", "&lt;-- Keep This Section","&lt;-- Hide This Row")</f>
        <v>&lt;-- Hide This Row</v>
      </c>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row>
    <row r="41" spans="1:59" s="115" customFormat="1" ht="15" customHeight="1" x14ac:dyDescent="0.2">
      <c r="A41" s="113"/>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13"/>
      <c r="AG41" s="123" t="str">
        <f>IF(Analysis!$C$20="High Torque Drives", "&lt;-- Keep This Section","&lt;-- Hide This Row")</f>
        <v>&lt;-- Hide This Row</v>
      </c>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row>
    <row r="42" spans="1:59" s="115" customFormat="1" ht="15" customHeight="1" x14ac:dyDescent="0.2">
      <c r="A42" s="113"/>
      <c r="B42" s="198" t="s">
        <v>268</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13"/>
      <c r="AG42" s="123" t="str">
        <f>IF(Analysis!$C$20="High Torque Drives", "&lt;-- Keep This Section","&lt;-- Hide This Row")</f>
        <v>&lt;-- Hide This Row</v>
      </c>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row>
    <row r="43" spans="1:59" s="115" customFormat="1" ht="15" customHeight="1" x14ac:dyDescent="0.2">
      <c r="A43" s="113"/>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13"/>
      <c r="AG43" s="123" t="str">
        <f>IF(Analysis!$C$20="High Torque Drives", "&lt;-- Keep This Section","&lt;-- Hide This Row")</f>
        <v>&lt;-- Hide This Row</v>
      </c>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row>
    <row r="44" spans="1:59" s="115" customFormat="1" ht="15" customHeight="1" x14ac:dyDescent="0.2">
      <c r="A44" s="113"/>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13"/>
      <c r="AG44" s="123" t="str">
        <f>IF(Analysis!$C$20="High Torque Drives", "&lt;-- Keep This Section","&lt;-- Hide This Row")</f>
        <v>&lt;-- Hide This Row</v>
      </c>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row>
    <row r="45" spans="1:59" s="115" customFormat="1" ht="15" customHeight="1" x14ac:dyDescent="0.2">
      <c r="A45" s="113"/>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13"/>
      <c r="AG45" s="123" t="str">
        <f>IF(Analysis!$C$20="High Torque Drives", "&lt;-- Keep This Section","&lt;-- Hide This Row")</f>
        <v>&lt;-- Hide This Row</v>
      </c>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row>
    <row r="46" spans="1:59" s="143" customFormat="1" ht="15" customHeight="1" x14ac:dyDescent="0.2">
      <c r="A46" s="144"/>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4"/>
      <c r="AG46" s="123"/>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row>
    <row r="47" spans="1:59" s="115" customFormat="1" ht="15" customHeight="1" x14ac:dyDescent="0.2">
      <c r="A47" s="113"/>
      <c r="B47" s="202" t="s">
        <v>333</v>
      </c>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113"/>
      <c r="AG47" s="123" t="str">
        <f>IF(Analysis!$C$20="Notched V-Belts", "&lt;-- Keep This Section","&lt;-- Hide This Row")</f>
        <v>&lt;-- Keep This Section</v>
      </c>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row>
    <row r="48" spans="1:59" s="115" customFormat="1" ht="15" customHeight="1" x14ac:dyDescent="0.2">
      <c r="A48" s="113"/>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113"/>
      <c r="AG48" s="123" t="str">
        <f>IF(Analysis!$C$20="Notched V-Belts", "&lt;-- Keep This Section","&lt;-- Hide This Row")</f>
        <v>&lt;-- Keep This Section</v>
      </c>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row>
    <row r="49" spans="1:59" s="115" customFormat="1" ht="15" customHeight="1" x14ac:dyDescent="0.2">
      <c r="A49" s="113"/>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113"/>
      <c r="AG49" s="123" t="str">
        <f>IF(Analysis!$C$20="Notched V-Belts", "&lt;-- Keep This Section","&lt;-- Hide This Row")</f>
        <v>&lt;-- Keep This Section</v>
      </c>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row>
    <row r="50" spans="1:59" s="115" customFormat="1" ht="15" customHeight="1" x14ac:dyDescent="0.2">
      <c r="A50" s="113"/>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113"/>
      <c r="AG50" s="123" t="str">
        <f>IF(Analysis!$C$20="Notched V-Belts", "&lt;-- Keep This Section","&lt;-- Hide This Row")</f>
        <v>&lt;-- Keep This Section</v>
      </c>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row>
    <row r="51" spans="1:59" s="115" customFormat="1" ht="15" customHeight="1" x14ac:dyDescent="0.2">
      <c r="A51" s="113"/>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113"/>
      <c r="AG51" s="123" t="str">
        <f>IF(Analysis!$C$20="Notched V-Belts", "&lt;-- Keep This Section","&lt;-- Hide This Row")</f>
        <v>&lt;-- Keep This Section</v>
      </c>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row>
    <row r="52" spans="1:59" s="115" customFormat="1" ht="15" customHeight="1" x14ac:dyDescent="0.2">
      <c r="A52" s="113"/>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113"/>
      <c r="AG52" s="123" t="str">
        <f>IF(Analysis!$C$20="Notched V-Belts", "&lt;-- Keep This Section","&lt;-- Hide This Row")</f>
        <v>&lt;-- Keep This Section</v>
      </c>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row>
    <row r="53" spans="1:59" s="115" customFormat="1" ht="15" customHeight="1" x14ac:dyDescent="0.2">
      <c r="A53" s="113"/>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113"/>
      <c r="AG53" s="123" t="str">
        <f>IF(Analysis!$C$20="Notched V-Belts", "&lt;-- Keep This Section","&lt;-- Hide This Row")</f>
        <v>&lt;-- Keep This Section</v>
      </c>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row>
    <row r="54" spans="1:59" s="115" customFormat="1" ht="15" customHeight="1" x14ac:dyDescent="0.2">
      <c r="A54" s="113"/>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113"/>
      <c r="AG54" s="123" t="str">
        <f>IF(Analysis!$C$20="Notched V-Belts", "&lt;-- Keep This Section","&lt;-- Hide This Row")</f>
        <v>&lt;-- Keep This Section</v>
      </c>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row>
    <row r="55" spans="1:59" s="115" customFormat="1" ht="15" customHeight="1" x14ac:dyDescent="0.2">
      <c r="A55" s="113"/>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113"/>
      <c r="AG55" s="123" t="str">
        <f>IF(Analysis!$C$20="Notched V-Belts", "&lt;-- Keep This Section","&lt;-- Hide This Row")</f>
        <v>&lt;-- Keep This Section</v>
      </c>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row>
    <row r="56" spans="1:59" ht="15" customHeight="1" x14ac:dyDescent="0.2">
      <c r="B56" s="43" t="s">
        <v>3</v>
      </c>
      <c r="C56" s="43"/>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G56" s="124" t="s">
        <v>354</v>
      </c>
    </row>
    <row r="57" spans="1:59" s="115" customFormat="1" ht="15" customHeight="1" x14ac:dyDescent="0.2">
      <c r="B57" s="43"/>
      <c r="C57" s="43"/>
      <c r="D57" s="43"/>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G57" s="95"/>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row>
    <row r="58" spans="1:59" s="115" customFormat="1" ht="15" customHeight="1" x14ac:dyDescent="0.2">
      <c r="B58" s="194" t="str">
        <f>"INSERT PROPOSAL STATEMENT HERE. "&amp;"These actions will save "&amp;TEXT(AR12,"###,###")&amp;" kWh annually, resulting in an annual cost savings of "&amp;TEXT(BB16,"$###,###")&amp;", with a net payback period of "&amp;TEXT(X20,"##0.0")&amp;" years after an implementation cost of "&amp;TEXT(S20,"$###,###")&amp;"."</f>
        <v>INSERT PROPOSAL STATEMENT HERE. These actions will save 40,779 kWh annually, resulting in an annual cost savings of $2,611, with a net payback period of 0.0 years after an implementation cost of $.</v>
      </c>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G58" s="95"/>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row>
    <row r="59" spans="1:59" s="115" customFormat="1" ht="15" customHeight="1" x14ac:dyDescent="0.2">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G59" s="95"/>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row>
    <row r="60" spans="1:59" s="115" customFormat="1" ht="15" customHeight="1" x14ac:dyDescent="0.2">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G60" s="95"/>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row>
    <row r="61" spans="1:59" s="115" customFormat="1" ht="15" customHeight="1" x14ac:dyDescent="0.2">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G61" s="95"/>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row>
    <row r="62" spans="1:59" s="115" customFormat="1" ht="15" customHeight="1" x14ac:dyDescent="0.2">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G62" s="95"/>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row>
    <row r="63" spans="1:59" ht="15" customHeight="1" x14ac:dyDescent="0.2">
      <c r="AG63" s="95"/>
    </row>
    <row r="64" spans="1:59" s="93" customFormat="1" ht="15" customHeight="1" x14ac:dyDescent="0.2">
      <c r="B64" s="43" t="s">
        <v>181</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G64" s="95"/>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row>
    <row r="65" spans="2:71" ht="15" customHeight="1" x14ac:dyDescent="0.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G65" s="95"/>
    </row>
    <row r="66" spans="2:71" s="115" customFormat="1" ht="15" customHeight="1" x14ac:dyDescent="0.2">
      <c r="B66" s="198" t="s">
        <v>356</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G66" s="123" t="str">
        <f>IF(Analysis!$C$20="High Torque Drives", "&lt;-- Keep This Section","&lt;-- Hide This Row")</f>
        <v>&lt;-- Hide This Row</v>
      </c>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18"/>
      <c r="BI66" s="118"/>
      <c r="BJ66" s="118"/>
      <c r="BK66" s="118"/>
      <c r="BL66" s="118"/>
      <c r="BM66" s="118"/>
      <c r="BN66" s="118"/>
      <c r="BO66" s="118"/>
      <c r="BP66" s="118"/>
      <c r="BQ66" s="118"/>
      <c r="BR66" s="118"/>
      <c r="BS66" s="118"/>
    </row>
    <row r="67" spans="2:71" s="115" customFormat="1" ht="15" customHeight="1" x14ac:dyDescent="0.2">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G67" s="123" t="str">
        <f>IF(Analysis!$C$20="High Torque Drives", "&lt;-- Keep This Section","&lt;-- Hide This Row")</f>
        <v>&lt;-- Hide This Row</v>
      </c>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18"/>
      <c r="BI67" s="118"/>
      <c r="BJ67" s="118"/>
      <c r="BK67" s="118"/>
      <c r="BL67" s="118"/>
      <c r="BM67" s="118"/>
      <c r="BN67" s="118"/>
      <c r="BO67" s="118"/>
      <c r="BP67" s="118"/>
      <c r="BQ67" s="118"/>
      <c r="BR67" s="118"/>
      <c r="BS67" s="118"/>
    </row>
    <row r="68" spans="2:71" s="115" customFormat="1" ht="15" customHeight="1" x14ac:dyDescent="0.2">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G68" s="123" t="str">
        <f>IF(Analysis!$C$20="High Torque Drives", "&lt;-- Keep This Section","&lt;-- Hide This Row")</f>
        <v>&lt;-- Hide This Row</v>
      </c>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18"/>
      <c r="BI68" s="118"/>
      <c r="BJ68" s="118"/>
      <c r="BK68" s="118"/>
      <c r="BL68" s="118"/>
      <c r="BM68" s="118"/>
      <c r="BN68" s="118"/>
      <c r="BO68" s="118"/>
      <c r="BP68" s="118"/>
      <c r="BQ68" s="118"/>
      <c r="BR68" s="118"/>
      <c r="BS68" s="118"/>
    </row>
    <row r="69" spans="2:71" s="115" customFormat="1" ht="15" customHeight="1" x14ac:dyDescent="0.2">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G69" s="123" t="str">
        <f>IF(Analysis!$C$20="High Torque Drives", "&lt;-- Keep This Section","&lt;-- Hide This Row")</f>
        <v>&lt;-- Hide This Row</v>
      </c>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13"/>
      <c r="BI69" s="113"/>
      <c r="BJ69" s="113"/>
      <c r="BK69" s="113"/>
      <c r="BL69" s="113"/>
      <c r="BM69" s="113"/>
      <c r="BN69" s="113"/>
      <c r="BO69" s="113"/>
      <c r="BP69" s="113"/>
      <c r="BQ69" s="113"/>
      <c r="BR69" s="113"/>
      <c r="BS69" s="113"/>
    </row>
    <row r="70" spans="2:71" s="115" customFormat="1" ht="15" customHeight="1" x14ac:dyDescent="0.2">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G70" s="123" t="str">
        <f>IF(Analysis!$C$20="High Torque Drives", "&lt;-- Keep This Section","&lt;-- Hide This Row")</f>
        <v>&lt;-- Hide This Row</v>
      </c>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18"/>
      <c r="BI70" s="118"/>
      <c r="BJ70" s="118"/>
      <c r="BK70" s="118"/>
      <c r="BL70" s="118"/>
      <c r="BM70" s="118"/>
      <c r="BN70" s="118"/>
      <c r="BO70" s="118"/>
      <c r="BP70" s="118"/>
      <c r="BQ70" s="118"/>
      <c r="BR70" s="118"/>
      <c r="BS70" s="118"/>
    </row>
    <row r="71" spans="2:71" s="115" customFormat="1" ht="15" customHeight="1" x14ac:dyDescent="0.2">
      <c r="B71" s="198" t="s">
        <v>309</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G71" s="123" t="str">
        <f>IF(Analysis!$C$20="High Torque Drives", "&lt;-- Keep This Section","&lt;-- Hide This Row")</f>
        <v>&lt;-- Hide This Row</v>
      </c>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18"/>
      <c r="BI71" s="118"/>
      <c r="BJ71" s="118"/>
      <c r="BK71" s="118"/>
      <c r="BL71" s="118"/>
      <c r="BM71" s="118"/>
      <c r="BN71" s="118"/>
      <c r="BO71" s="118"/>
      <c r="BP71" s="118"/>
      <c r="BQ71" s="118"/>
      <c r="BR71" s="118"/>
      <c r="BS71" s="118"/>
    </row>
    <row r="72" spans="2:71" s="115" customFormat="1" ht="15" customHeight="1" x14ac:dyDescent="0.2">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G72" s="123" t="str">
        <f>IF(Analysis!$C$20="High Torque Drives", "&lt;-- Keep This Section","&lt;-- Hide This Row")</f>
        <v>&lt;-- Hide This Row</v>
      </c>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18"/>
      <c r="BI72" s="118"/>
      <c r="BJ72" s="118"/>
      <c r="BK72" s="118"/>
      <c r="BL72" s="118"/>
      <c r="BM72" s="118"/>
      <c r="BN72" s="118"/>
      <c r="BO72" s="118"/>
      <c r="BP72" s="118"/>
      <c r="BQ72" s="118"/>
      <c r="BR72" s="118"/>
      <c r="BS72" s="118"/>
    </row>
    <row r="73" spans="2:71" s="115" customFormat="1" ht="15" customHeight="1" x14ac:dyDescent="0.2">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G73" s="123" t="str">
        <f>IF(Analysis!$C$20="High Torque Drives", "&lt;-- Keep This Section","&lt;-- Hide This Row")</f>
        <v>&lt;-- Hide This Row</v>
      </c>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row>
    <row r="74" spans="2:71" s="115" customFormat="1" ht="15" customHeight="1" x14ac:dyDescent="0.2">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G74" s="123" t="str">
        <f>IF(Analysis!$C$20="High Torque Drives", "&lt;-- Keep This Section","&lt;-- Hide This Row")</f>
        <v>&lt;-- Hide This Row</v>
      </c>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row>
    <row r="75" spans="2:71" s="115" customFormat="1" ht="15" customHeight="1" x14ac:dyDescent="0.2">
      <c r="B75" s="198" t="s">
        <v>306</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G75" s="123" t="str">
        <f>IF(Analysis!$C$20="High Torque Drives", "&lt;-- Keep This Section","&lt;-- Hide This Row")</f>
        <v>&lt;-- Hide This Row</v>
      </c>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row>
    <row r="76" spans="2:71" s="115" customFormat="1" ht="15" customHeight="1" x14ac:dyDescent="0.2">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G76" s="123" t="str">
        <f>IF(Analysis!$C$20="High Torque Drives", "&lt;-- Keep This Section","&lt;-- Hide This Row")</f>
        <v>&lt;-- Hide This Row</v>
      </c>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row>
    <row r="77" spans="2:71" s="115" customFormat="1" ht="15" customHeight="1" x14ac:dyDescent="0.2">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G77" s="123" t="str">
        <f>IF(Analysis!$C$20="High Torque Drives", "&lt;-- Keep This Section","&lt;-- Hide This Row")</f>
        <v>&lt;-- Hide This Row</v>
      </c>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row>
    <row r="78" spans="2:71" s="115" customFormat="1" ht="15" customHeight="1" x14ac:dyDescent="0.2">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G78" s="123" t="str">
        <f>IF(Analysis!$C$20="High Torque Drives", "&lt;-- Keep This Section","&lt;-- Hide This Row")</f>
        <v>&lt;-- Hide This Row</v>
      </c>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row>
    <row r="79" spans="2:71" s="115" customFormat="1" ht="15" customHeight="1" x14ac:dyDescent="0.2">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G79" s="123" t="str">
        <f>IF(Analysis!$C$20="High Torque Drives", "&lt;-- Keep This Section","&lt;-- Hide This Row")</f>
        <v>&lt;-- Hide This Row</v>
      </c>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row>
    <row r="80" spans="2:71" s="115" customFormat="1" ht="15" customHeight="1" x14ac:dyDescent="0.2">
      <c r="B80" s="198" t="s">
        <v>274</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G80" s="123" t="str">
        <f>IF(Analysis!$C$20="Notched V-Belts", "&lt;-- Keep This Section","&lt;-- Hide This Row")</f>
        <v>&lt;-- Keep This Section</v>
      </c>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row>
    <row r="81" spans="2:59" s="115" customFormat="1" ht="15" customHeight="1" x14ac:dyDescent="0.2">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G81" s="123" t="str">
        <f>IF(Analysis!$C$20="Notched V-Belts", "&lt;-- Keep This Section","&lt;-- Hide This Row")</f>
        <v>&lt;-- Keep This Section</v>
      </c>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row>
    <row r="82" spans="2:59" s="115" customFormat="1" ht="15" customHeight="1" x14ac:dyDescent="0.2">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G82" s="123" t="str">
        <f>IF(Analysis!$C$20="Notched V-Belts", "&lt;-- Keep This Section","&lt;-- Hide This Row")</f>
        <v>&lt;-- Keep This Section</v>
      </c>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row>
    <row r="83" spans="2:59" s="115" customFormat="1" ht="15" customHeight="1" x14ac:dyDescent="0.2">
      <c r="B83" s="198" t="s">
        <v>275</v>
      </c>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G83" s="123" t="str">
        <f>IF(Analysis!$C$20="Notched V-Belts", "&lt;-- Keep This Section","&lt;-- Hide This Row")</f>
        <v>&lt;-- Keep This Section</v>
      </c>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row>
    <row r="84" spans="2:59" s="115" customFormat="1" ht="15" customHeight="1" x14ac:dyDescent="0.2">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G84" s="123" t="str">
        <f>IF(Analysis!$C$20="Notched V-Belts", "&lt;-- Keep This Section","&lt;-- Hide This Row")</f>
        <v>&lt;-- Keep This Section</v>
      </c>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row>
    <row r="85" spans="2:59" s="115" customFormat="1" ht="15" customHeight="1" x14ac:dyDescent="0.2">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G85" s="123" t="str">
        <f>IF(Analysis!$C$20="Notched V-Belts", "&lt;-- Keep This Section","&lt;-- Hide This Row")</f>
        <v>&lt;-- Keep This Section</v>
      </c>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row>
    <row r="86" spans="2:59" s="115" customFormat="1" ht="15" customHeight="1" x14ac:dyDescent="0.2">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G86" s="123" t="str">
        <f>IF(Analysis!$C$20="Notched V-Belts", "&lt;-- Keep This Section","&lt;-- Hide This Row")</f>
        <v>&lt;-- Keep This Section</v>
      </c>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row>
    <row r="87" spans="2:59" s="115" customFormat="1" ht="15" customHeight="1" x14ac:dyDescent="0.2">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G87" s="123" t="str">
        <f>IF(Analysis!$C$20="Notched V-Belts", "&lt;-- Keep This Section","&lt;-- Hide This Row")</f>
        <v>&lt;-- Keep This Section</v>
      </c>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row>
    <row r="88" spans="2:59" s="115" customFormat="1" ht="15" customHeight="1" x14ac:dyDescent="0.2">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G88" s="123" t="str">
        <f>IF(Analysis!$C$20="Notched V-Belts", "&lt;-- Keep This Section","&lt;-- Hide This Row")</f>
        <v>&lt;-- Keep This Section</v>
      </c>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row>
    <row r="89" spans="2:59" ht="15" customHeight="1" x14ac:dyDescent="0.2">
      <c r="AG89" s="95"/>
    </row>
    <row r="90" spans="2:59" s="143" customFormat="1" ht="15" customHeight="1" x14ac:dyDescent="0.2">
      <c r="AG90" s="95"/>
    </row>
    <row r="91" spans="2:59" ht="15" customHeight="1" x14ac:dyDescent="0.2">
      <c r="B91" s="43" t="s">
        <v>182</v>
      </c>
      <c r="AG91" s="123"/>
    </row>
    <row r="92" spans="2:59" s="81" customFormat="1" ht="15" customHeight="1"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G92" s="95"/>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row>
    <row r="93" spans="2:59" s="115" customFormat="1" ht="15" customHeight="1" x14ac:dyDescent="0.2">
      <c r="B93" s="201" t="s">
        <v>270</v>
      </c>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G93" s="124" t="s">
        <v>353</v>
      </c>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row>
    <row r="94" spans="2:59" s="115" customFormat="1" ht="15" customHeight="1" x14ac:dyDescent="0.2">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row>
    <row r="95" spans="2:59" s="115" customFormat="1" ht="15" customHeight="1" x14ac:dyDescent="0.2">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row>
    <row r="96" spans="2:59" s="115" customFormat="1" ht="15" customHeight="1" x14ac:dyDescent="0.2">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row>
    <row r="97" spans="2:59" s="115" customFormat="1" ht="15" customHeight="1" x14ac:dyDescent="0.2">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row>
    <row r="98" spans="2:59" s="115" customFormat="1" ht="15" customHeight="1" x14ac:dyDescent="0.2">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row>
    <row r="99" spans="2:59" s="115" customFormat="1" ht="15" customHeight="1" x14ac:dyDescent="0.2">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row>
    <row r="100" spans="2:59" s="115" customFormat="1" ht="15" customHeight="1" x14ac:dyDescent="0.2">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row>
    <row r="101" spans="2:59" s="115" customFormat="1" ht="15" customHeight="1" x14ac:dyDescent="0.2">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row>
    <row r="102" spans="2:59" s="115" customFormat="1" ht="15" customHeight="1" x14ac:dyDescent="0.2">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row>
    <row r="103" spans="2:59" s="115" customFormat="1" ht="15" customHeight="1" x14ac:dyDescent="0.2">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row>
    <row r="104" spans="2:59" s="115" customFormat="1" ht="15" customHeight="1" x14ac:dyDescent="0.2">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row>
    <row r="105" spans="2:59" s="115" customFormat="1" ht="15" customHeight="1" x14ac:dyDescent="0.2">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row>
    <row r="106" spans="2:59" s="115" customFormat="1" ht="15" customHeight="1" x14ac:dyDescent="0.2">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row>
    <row r="107" spans="2:59" s="115" customFormat="1" ht="15" customHeight="1" x14ac:dyDescent="0.2">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row>
    <row r="108" spans="2:59" s="115" customFormat="1" ht="15" customHeight="1" x14ac:dyDescent="0.2">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row>
    <row r="109" spans="2:59" s="115" customFormat="1" ht="15" customHeight="1" x14ac:dyDescent="0.2">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row>
    <row r="110" spans="2:59" s="115" customFormat="1" ht="15" customHeight="1" x14ac:dyDescent="0.2">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row>
    <row r="111" spans="2:59" s="115" customFormat="1" ht="15" customHeight="1" x14ac:dyDescent="0.2">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row>
    <row r="112" spans="2:59" s="115" customFormat="1" ht="15" customHeight="1" x14ac:dyDescent="0.2">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row>
    <row r="113" spans="2:59" s="115" customFormat="1" ht="15" customHeight="1" x14ac:dyDescent="0.2">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row>
    <row r="114" spans="2:59" s="115" customFormat="1" ht="15" customHeight="1" x14ac:dyDescent="0.2">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row>
    <row r="115" spans="2:59" s="115" customFormat="1" ht="15" customHeight="1" x14ac:dyDescent="0.2">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row>
    <row r="116" spans="2:59" s="115" customFormat="1" ht="15" customHeight="1" x14ac:dyDescent="0.2">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row>
    <row r="117" spans="2:59" s="115" customFormat="1" ht="15" customHeight="1" x14ac:dyDescent="0.2">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row>
    <row r="118" spans="2:59" s="115" customFormat="1" ht="15" customHeight="1" x14ac:dyDescent="0.2">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row>
    <row r="119" spans="2:59" s="115" customFormat="1" ht="15" customHeight="1" x14ac:dyDescent="0.2">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row>
    <row r="120" spans="2:59" s="115" customFormat="1" ht="15" customHeight="1" x14ac:dyDescent="0.2">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row>
    <row r="121" spans="2:59" s="115" customFormat="1" ht="15" customHeight="1" x14ac:dyDescent="0.2">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row>
    <row r="122" spans="2:59" s="115" customFormat="1" ht="15" customHeight="1" x14ac:dyDescent="0.2">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row>
    <row r="123" spans="2:59" s="115" customFormat="1" ht="15" customHeight="1" x14ac:dyDescent="0.2">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row>
    <row r="124" spans="2:59" s="115" customFormat="1" ht="15" customHeight="1" x14ac:dyDescent="0.2">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row>
    <row r="125" spans="2:59" s="115" customFormat="1" ht="15" customHeight="1" x14ac:dyDescent="0.2">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row>
    <row r="126" spans="2:59" ht="15" customHeight="1" x14ac:dyDescent="0.2">
      <c r="B126" s="199" t="s">
        <v>9</v>
      </c>
      <c r="C126" s="199"/>
      <c r="D126" s="199"/>
      <c r="E126" s="199"/>
      <c r="F126" s="199"/>
      <c r="G126" s="199"/>
      <c r="H126" s="199" t="s">
        <v>207</v>
      </c>
      <c r="I126" s="199"/>
      <c r="J126" s="199"/>
      <c r="K126" s="199"/>
      <c r="L126" s="199"/>
      <c r="M126" s="199"/>
      <c r="N126" s="199" t="s">
        <v>10</v>
      </c>
      <c r="O126" s="199"/>
      <c r="P126" s="199"/>
      <c r="Q126" s="199"/>
      <c r="R126" s="199"/>
      <c r="S126" s="199"/>
      <c r="T126" s="199" t="s">
        <v>180</v>
      </c>
      <c r="U126" s="199"/>
      <c r="V126" s="199"/>
      <c r="W126" s="199"/>
      <c r="X126" s="199"/>
      <c r="Y126" s="199"/>
      <c r="Z126" s="199" t="s">
        <v>179</v>
      </c>
      <c r="AA126" s="199"/>
      <c r="AB126" s="199"/>
      <c r="AC126" s="199"/>
      <c r="AD126" s="199"/>
      <c r="AE126" s="199"/>
    </row>
    <row r="127" spans="2:59" ht="15" customHeight="1" x14ac:dyDescent="0.2">
      <c r="B127" s="196" t="s">
        <v>156</v>
      </c>
      <c r="C127" s="196"/>
      <c r="D127" s="196"/>
      <c r="E127" s="196"/>
      <c r="F127" s="196"/>
      <c r="G127" s="196"/>
      <c r="H127" s="197" t="s">
        <v>11</v>
      </c>
      <c r="I127" s="197"/>
      <c r="J127" s="197"/>
      <c r="K127" s="197"/>
      <c r="L127" s="197"/>
      <c r="M127" s="197"/>
      <c r="N127" s="200" t="s">
        <v>11</v>
      </c>
      <c r="O127" s="200"/>
      <c r="P127" s="200"/>
      <c r="Q127" s="200"/>
      <c r="R127" s="200"/>
      <c r="S127" s="200"/>
      <c r="T127" s="197" t="s">
        <v>11</v>
      </c>
      <c r="U127" s="197"/>
      <c r="V127" s="197"/>
      <c r="W127" s="197"/>
      <c r="X127" s="197"/>
      <c r="Y127" s="197"/>
      <c r="Z127" s="196" t="s">
        <v>11</v>
      </c>
      <c r="AA127" s="196"/>
      <c r="AB127" s="196"/>
      <c r="AC127" s="196"/>
      <c r="AD127" s="196"/>
      <c r="AE127" s="196"/>
    </row>
    <row r="128" spans="2:59" ht="15" customHeight="1" x14ac:dyDescent="0.2">
      <c r="B128" s="97"/>
      <c r="C128" s="97"/>
      <c r="D128" s="97"/>
      <c r="E128" s="97"/>
      <c r="F128" s="97"/>
      <c r="G128" s="97"/>
      <c r="H128" s="197" t="s">
        <v>11</v>
      </c>
      <c r="I128" s="197"/>
      <c r="J128" s="197"/>
      <c r="K128" s="197"/>
      <c r="L128" s="197"/>
      <c r="M128" s="197"/>
      <c r="N128" s="96"/>
      <c r="O128" s="96"/>
      <c r="P128" s="96"/>
      <c r="Q128" s="96"/>
      <c r="R128" s="96"/>
      <c r="S128" s="96"/>
      <c r="T128" s="197"/>
      <c r="U128" s="197"/>
      <c r="V128" s="197"/>
      <c r="W128" s="197"/>
      <c r="X128" s="197"/>
      <c r="Y128" s="197"/>
      <c r="Z128" s="196"/>
      <c r="AA128" s="196"/>
      <c r="AB128" s="196"/>
      <c r="AC128" s="196"/>
      <c r="AD128" s="196"/>
      <c r="AE128" s="196"/>
    </row>
  </sheetData>
  <mergeCells count="91">
    <mergeCell ref="X21:AB21"/>
    <mergeCell ref="AW16:BA16"/>
    <mergeCell ref="AR16:AV16"/>
    <mergeCell ref="AI16:AQ16"/>
    <mergeCell ref="T128:Y128"/>
    <mergeCell ref="N127:S127"/>
    <mergeCell ref="B93:AE93"/>
    <mergeCell ref="H126:M126"/>
    <mergeCell ref="N126:S126"/>
    <mergeCell ref="T126:Y126"/>
    <mergeCell ref="Z126:AE126"/>
    <mergeCell ref="B47:AE55"/>
    <mergeCell ref="B26:AE28"/>
    <mergeCell ref="N20:R20"/>
    <mergeCell ref="E21:M21"/>
    <mergeCell ref="N21:R21"/>
    <mergeCell ref="S21:W21"/>
    <mergeCell ref="A2:AF2"/>
    <mergeCell ref="Z127:AE127"/>
    <mergeCell ref="Z128:AE128"/>
    <mergeCell ref="H127:M127"/>
    <mergeCell ref="H128:M128"/>
    <mergeCell ref="B127:G127"/>
    <mergeCell ref="B58:AE62"/>
    <mergeCell ref="B33:AE41"/>
    <mergeCell ref="B42:AE45"/>
    <mergeCell ref="B80:AE82"/>
    <mergeCell ref="B75:AE79"/>
    <mergeCell ref="B71:AE74"/>
    <mergeCell ref="B66:AE70"/>
    <mergeCell ref="T127:Y127"/>
    <mergeCell ref="B83:AE88"/>
    <mergeCell ref="B126:G126"/>
    <mergeCell ref="BB12:BF12"/>
    <mergeCell ref="BB13:BF13"/>
    <mergeCell ref="BB14:BF14"/>
    <mergeCell ref="BB15:BF15"/>
    <mergeCell ref="BB16:BF16"/>
    <mergeCell ref="A1:AF1"/>
    <mergeCell ref="X20:AB20"/>
    <mergeCell ref="E18:AB18"/>
    <mergeCell ref="E19:M19"/>
    <mergeCell ref="N19:R19"/>
    <mergeCell ref="S19:W19"/>
    <mergeCell ref="X19:AB19"/>
    <mergeCell ref="S20:W20"/>
    <mergeCell ref="S13:W13"/>
    <mergeCell ref="X13:AB13"/>
    <mergeCell ref="E14:M14"/>
    <mergeCell ref="B5:AE9"/>
    <mergeCell ref="N14:R14"/>
    <mergeCell ref="S14:W14"/>
    <mergeCell ref="X14:AB14"/>
    <mergeCell ref="E20:M20"/>
    <mergeCell ref="AW12:BA12"/>
    <mergeCell ref="AW13:BA13"/>
    <mergeCell ref="AR11:AV11"/>
    <mergeCell ref="AW14:BA14"/>
    <mergeCell ref="AW15:BA15"/>
    <mergeCell ref="AI10:BF10"/>
    <mergeCell ref="BB11:BF11"/>
    <mergeCell ref="E16:M16"/>
    <mergeCell ref="N16:R16"/>
    <mergeCell ref="S16:W16"/>
    <mergeCell ref="X16:AB16"/>
    <mergeCell ref="AI15:AQ15"/>
    <mergeCell ref="AI14:AQ14"/>
    <mergeCell ref="AI13:AQ13"/>
    <mergeCell ref="AI12:AQ12"/>
    <mergeCell ref="AI11:AQ11"/>
    <mergeCell ref="AW11:BA11"/>
    <mergeCell ref="AR12:AV12"/>
    <mergeCell ref="AR13:AV13"/>
    <mergeCell ref="AR14:AV14"/>
    <mergeCell ref="AR15:AV15"/>
    <mergeCell ref="AI8:BF9"/>
    <mergeCell ref="E15:M15"/>
    <mergeCell ref="N15:R15"/>
    <mergeCell ref="S15:W15"/>
    <mergeCell ref="X15:AB15"/>
    <mergeCell ref="E10:AB10"/>
    <mergeCell ref="E11:M11"/>
    <mergeCell ref="N11:R11"/>
    <mergeCell ref="S11:W11"/>
    <mergeCell ref="X11:AB11"/>
    <mergeCell ref="E12:M12"/>
    <mergeCell ref="N12:R12"/>
    <mergeCell ref="S12:W12"/>
    <mergeCell ref="X12:AB12"/>
    <mergeCell ref="E13:M13"/>
    <mergeCell ref="N13:R13"/>
  </mergeCells>
  <conditionalFormatting sqref="AG66:AG88 AG33:AG55">
    <cfRule type="cellIs" dxfId="1" priority="1" operator="equal">
      <formula>"&lt;-- Keep This Section"</formula>
    </cfRule>
    <cfRule type="cellIs" dxfId="0" priority="2" operator="equal">
      <formula>"&lt;-- Hide This Row"</formula>
    </cfRule>
  </conditionalFormatting>
  <dataValidations count="2">
    <dataValidation type="list" allowBlank="1" showInputMessage="1" showErrorMessage="1" sqref="B127">
      <formula1>"Unmodified Template, Modified Template, Original Template"</formula1>
    </dataValidation>
    <dataValidation allowBlank="1" showInputMessage="1" showErrorMessage="1" prompt="This can be overriden if necessary." sqref="S12:W15 E12:M15"/>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AI12:AQ15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AP317"/>
  <sheetViews>
    <sheetView showGridLines="0" view="pageBreakPreview" zoomScaleNormal="100" zoomScaleSheetLayoutView="100" workbookViewId="0">
      <selection activeCell="A2" sqref="A2:G2"/>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42" s="2" customFormat="1" ht="30" customHeight="1" x14ac:dyDescent="0.2">
      <c r="A1" s="203" t="str">
        <f>"AR No. "&amp;'Database Export'!A3&amp;" - Data Preparation"</f>
        <v>AR No. # - Data Preparation</v>
      </c>
      <c r="B1" s="203"/>
      <c r="C1" s="203"/>
      <c r="D1" s="203"/>
      <c r="E1" s="203"/>
      <c r="F1" s="203"/>
      <c r="G1" s="20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customHeight="1" x14ac:dyDescent="0.2">
      <c r="A2" s="204" t="str">
        <f>Narrative!A2</f>
        <v>Efficient Belt Drives Template style 2015</v>
      </c>
      <c r="B2" s="204"/>
      <c r="C2" s="204"/>
      <c r="D2" s="204"/>
      <c r="E2" s="204"/>
      <c r="F2" s="204"/>
      <c r="G2" s="204"/>
    </row>
    <row r="3" spans="1:42" ht="15" customHeight="1" x14ac:dyDescent="0.2">
      <c r="A3" s="4" t="s">
        <v>172</v>
      </c>
      <c r="B3" s="7"/>
      <c r="C3" s="7"/>
      <c r="D3" s="7"/>
      <c r="E3" s="4"/>
      <c r="G3" s="4" t="s">
        <v>158</v>
      </c>
    </row>
    <row r="4" spans="1:42" ht="15" customHeight="1" x14ac:dyDescent="0.2">
      <c r="A4" s="8" t="s">
        <v>15</v>
      </c>
      <c r="B4" s="9"/>
      <c r="C4" s="9"/>
      <c r="D4" s="9"/>
      <c r="E4" s="8"/>
      <c r="G4" s="51" t="s">
        <v>166</v>
      </c>
    </row>
    <row r="5" spans="1:42" ht="15" customHeight="1" x14ac:dyDescent="0.2">
      <c r="A5" s="52" t="s">
        <v>16</v>
      </c>
      <c r="B5" s="11" t="s">
        <v>12</v>
      </c>
      <c r="C5" s="50" t="s">
        <v>13</v>
      </c>
      <c r="D5" s="10" t="s">
        <v>6</v>
      </c>
      <c r="E5" s="12" t="s">
        <v>159</v>
      </c>
    </row>
    <row r="6" spans="1:42" ht="15" customHeight="1" x14ac:dyDescent="0.2">
      <c r="A6" s="52" t="s">
        <v>16</v>
      </c>
      <c r="B6" s="11" t="s">
        <v>12</v>
      </c>
      <c r="C6" s="49" t="s">
        <v>13</v>
      </c>
      <c r="D6" s="10" t="s">
        <v>6</v>
      </c>
      <c r="E6" s="12" t="s">
        <v>159</v>
      </c>
    </row>
    <row r="7" spans="1:42" ht="15" customHeight="1" x14ac:dyDescent="0.2">
      <c r="A7" s="52" t="s">
        <v>16</v>
      </c>
      <c r="B7" s="11" t="s">
        <v>12</v>
      </c>
      <c r="C7" s="49" t="s">
        <v>13</v>
      </c>
      <c r="D7" s="10" t="s">
        <v>6</v>
      </c>
      <c r="E7" s="12" t="s">
        <v>159</v>
      </c>
    </row>
    <row r="8" spans="1:42" ht="15" customHeight="1" x14ac:dyDescent="0.2">
      <c r="B8" s="3"/>
      <c r="C8" s="3"/>
      <c r="D8" s="3"/>
    </row>
    <row r="9" spans="1:42" ht="15" customHeight="1" x14ac:dyDescent="0.2">
      <c r="A9" s="4" t="s">
        <v>172</v>
      </c>
      <c r="B9" s="7"/>
      <c r="C9" s="7"/>
      <c r="D9" s="7"/>
      <c r="E9" s="4"/>
    </row>
    <row r="10" spans="1:42" ht="15" customHeight="1" x14ac:dyDescent="0.2">
      <c r="A10" s="8" t="s">
        <v>15</v>
      </c>
      <c r="B10" s="9"/>
      <c r="C10" s="9"/>
      <c r="D10" s="9"/>
      <c r="E10" s="8"/>
    </row>
    <row r="11" spans="1:42" ht="15" customHeight="1" x14ac:dyDescent="0.2">
      <c r="A11" s="52" t="s">
        <v>16</v>
      </c>
      <c r="B11" s="11" t="s">
        <v>12</v>
      </c>
      <c r="C11" s="13" t="s">
        <v>14</v>
      </c>
      <c r="D11" s="10" t="s">
        <v>6</v>
      </c>
      <c r="E11" s="12" t="s">
        <v>161</v>
      </c>
    </row>
    <row r="12" spans="1:42" ht="15" customHeight="1" x14ac:dyDescent="0.2">
      <c r="A12" s="52" t="s">
        <v>16</v>
      </c>
      <c r="B12" s="11" t="s">
        <v>12</v>
      </c>
      <c r="C12" s="13" t="s">
        <v>14</v>
      </c>
      <c r="D12" s="10" t="s">
        <v>6</v>
      </c>
      <c r="E12" s="12" t="s">
        <v>162</v>
      </c>
    </row>
    <row r="13" spans="1:42" ht="15" customHeight="1" x14ac:dyDescent="0.2">
      <c r="A13" s="52" t="s">
        <v>16</v>
      </c>
      <c r="B13" s="11" t="s">
        <v>12</v>
      </c>
      <c r="C13" s="13" t="s">
        <v>14</v>
      </c>
      <c r="D13" s="10" t="s">
        <v>6</v>
      </c>
      <c r="E13" s="12" t="s">
        <v>163</v>
      </c>
    </row>
    <row r="14" spans="1:42" ht="15" customHeight="1" x14ac:dyDescent="0.2">
      <c r="A14" s="8" t="s">
        <v>15</v>
      </c>
      <c r="B14" s="9"/>
      <c r="C14" s="9"/>
      <c r="D14" s="9"/>
      <c r="E14" s="8"/>
    </row>
    <row r="15" spans="1:42" ht="15" customHeight="1" x14ac:dyDescent="0.2">
      <c r="A15" s="52" t="s">
        <v>16</v>
      </c>
      <c r="B15" s="11" t="s">
        <v>12</v>
      </c>
      <c r="C15" s="13" t="s">
        <v>14</v>
      </c>
      <c r="D15" s="10" t="s">
        <v>6</v>
      </c>
      <c r="E15" s="12" t="s">
        <v>164</v>
      </c>
    </row>
    <row r="16" spans="1:42" ht="15" customHeight="1" x14ac:dyDescent="0.2">
      <c r="A16" s="52" t="s">
        <v>16</v>
      </c>
      <c r="B16" s="11" t="s">
        <v>12</v>
      </c>
      <c r="C16" s="13" t="s">
        <v>14</v>
      </c>
      <c r="D16" s="10" t="s">
        <v>6</v>
      </c>
      <c r="E16" s="12" t="s">
        <v>165</v>
      </c>
    </row>
    <row r="17" spans="2:4" ht="15" customHeight="1" x14ac:dyDescent="0.2">
      <c r="B17" s="3"/>
      <c r="C17" s="3"/>
      <c r="D17" s="3"/>
    </row>
    <row r="18" spans="2:4" ht="15" customHeight="1" x14ac:dyDescent="0.2">
      <c r="B18" s="3"/>
      <c r="C18" s="3"/>
      <c r="D18" s="3"/>
    </row>
    <row r="19" spans="2:4" ht="15" customHeight="1" x14ac:dyDescent="0.2">
      <c r="B19" s="3"/>
      <c r="C19" s="3"/>
      <c r="D19" s="3"/>
    </row>
    <row r="20" spans="2:4" ht="15" customHeight="1" x14ac:dyDescent="0.2">
      <c r="B20" s="3"/>
      <c r="C20" s="3"/>
      <c r="D20" s="3"/>
    </row>
    <row r="21" spans="2:4" ht="15" customHeight="1" x14ac:dyDescent="0.2"/>
    <row r="22" spans="2:4" ht="15" customHeight="1" x14ac:dyDescent="0.2"/>
    <row r="23" spans="2:4" ht="15" customHeight="1" x14ac:dyDescent="0.2"/>
    <row r="24" spans="2:4" ht="15" customHeight="1" x14ac:dyDescent="0.2"/>
    <row r="25" spans="2:4" ht="15" customHeight="1" x14ac:dyDescent="0.2"/>
    <row r="26" spans="2:4" ht="15" customHeight="1" x14ac:dyDescent="0.2"/>
    <row r="27" spans="2:4" ht="15" customHeight="1" x14ac:dyDescent="0.2"/>
    <row r="28" spans="2:4" ht="15" customHeight="1" x14ac:dyDescent="0.2"/>
    <row r="29" spans="2:4" ht="15" customHeight="1" x14ac:dyDescent="0.2"/>
    <row r="30" spans="2:4" ht="15" customHeight="1" x14ac:dyDescent="0.2"/>
    <row r="31" spans="2:4" ht="15" customHeight="1" x14ac:dyDescent="0.2"/>
    <row r="32" spans="2: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2">
    <mergeCell ref="A1:G1"/>
    <mergeCell ref="A2:G2"/>
  </mergeCells>
  <printOptions horizontalCentered="1"/>
  <pageMargins left="0.25" right="0.25" top="0.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P317"/>
  <sheetViews>
    <sheetView showGridLines="0" view="pageBreakPreview" zoomScaleNormal="100" zoomScaleSheetLayoutView="100" workbookViewId="0">
      <selection activeCell="A22" sqref="A22"/>
    </sheetView>
  </sheetViews>
  <sheetFormatPr defaultRowHeight="12.75" x14ac:dyDescent="0.2"/>
  <cols>
    <col min="1" max="1" width="32.5" style="77" customWidth="1"/>
    <col min="2" max="2" width="6.6640625" style="77" customWidth="1"/>
    <col min="3" max="3" width="10.83203125" style="77" customWidth="1"/>
    <col min="4" max="5" width="10" style="77" customWidth="1"/>
    <col min="6" max="6" width="1.6640625" style="77" customWidth="1"/>
    <col min="7" max="7" width="36.6640625" style="77" customWidth="1"/>
    <col min="8" max="16384" width="9.33203125" style="77"/>
  </cols>
  <sheetData>
    <row r="1" spans="1:42" s="2" customFormat="1" ht="30" customHeight="1" x14ac:dyDescent="0.2">
      <c r="A1" s="203" t="str">
        <f>"AR No. "&amp;'Database Export'!A3&amp;" - Data Preparation"</f>
        <v>AR No. # - Data Preparation</v>
      </c>
      <c r="B1" s="203"/>
      <c r="C1" s="203"/>
      <c r="D1" s="203"/>
      <c r="E1" s="203"/>
      <c r="F1" s="203"/>
      <c r="G1" s="203"/>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row>
    <row r="2" spans="1:42" ht="15" customHeight="1" x14ac:dyDescent="0.2">
      <c r="A2" s="204" t="str">
        <f>Narrative!A2</f>
        <v>Efficient Belt Drives Template style 2015</v>
      </c>
      <c r="B2" s="204"/>
      <c r="C2" s="204"/>
      <c r="D2" s="204"/>
      <c r="E2" s="204"/>
      <c r="F2" s="204"/>
      <c r="G2" s="204"/>
    </row>
    <row r="3" spans="1:42" ht="15" customHeight="1" x14ac:dyDescent="0.2">
      <c r="A3" s="82" t="s">
        <v>234</v>
      </c>
      <c r="B3" s="7"/>
      <c r="C3" s="7"/>
      <c r="D3" s="7"/>
      <c r="E3" s="82"/>
      <c r="G3" s="82" t="s">
        <v>158</v>
      </c>
    </row>
    <row r="4" spans="1:42" ht="15" customHeight="1" x14ac:dyDescent="0.25">
      <c r="A4" s="84" t="s">
        <v>236</v>
      </c>
      <c r="B4" s="9"/>
      <c r="C4" s="9"/>
      <c r="D4" s="9"/>
      <c r="E4" s="84"/>
      <c r="G4" s="51" t="s">
        <v>256</v>
      </c>
    </row>
    <row r="5" spans="1:42" ht="15" customHeight="1" x14ac:dyDescent="0.25">
      <c r="A5" s="94" t="s">
        <v>230</v>
      </c>
      <c r="B5" s="11" t="s">
        <v>250</v>
      </c>
      <c r="C5" s="107">
        <v>400</v>
      </c>
      <c r="D5" s="85" t="s">
        <v>232</v>
      </c>
      <c r="E5" s="86" t="s">
        <v>161</v>
      </c>
    </row>
    <row r="6" spans="1:42" ht="15" customHeight="1" x14ac:dyDescent="0.25">
      <c r="A6" s="94" t="s">
        <v>235</v>
      </c>
      <c r="B6" s="11" t="s">
        <v>217</v>
      </c>
      <c r="C6" s="50">
        <f>'Drive Motor Inventory'!B46</f>
        <v>30</v>
      </c>
      <c r="D6" s="85" t="s">
        <v>240</v>
      </c>
      <c r="E6" s="86" t="s">
        <v>159</v>
      </c>
      <c r="G6" s="51" t="s">
        <v>255</v>
      </c>
    </row>
    <row r="7" spans="1:42" ht="15" customHeight="1" x14ac:dyDescent="0.25">
      <c r="A7" s="94" t="s">
        <v>238</v>
      </c>
      <c r="B7" s="11" t="s">
        <v>251</v>
      </c>
      <c r="C7" s="106">
        <f>C5*C6</f>
        <v>12000</v>
      </c>
      <c r="D7" s="85"/>
      <c r="E7" s="86" t="s">
        <v>162</v>
      </c>
    </row>
    <row r="8" spans="1:42" ht="15" customHeight="1" x14ac:dyDescent="0.2">
      <c r="A8" s="84" t="s">
        <v>237</v>
      </c>
      <c r="B8" s="84"/>
      <c r="C8" s="84"/>
      <c r="D8" s="84"/>
      <c r="E8" s="84"/>
      <c r="G8" s="77" t="s">
        <v>257</v>
      </c>
    </row>
    <row r="9" spans="1:42" ht="15" customHeight="1" x14ac:dyDescent="0.25">
      <c r="A9" s="94" t="s">
        <v>231</v>
      </c>
      <c r="B9" s="11" t="s">
        <v>252</v>
      </c>
      <c r="C9" s="107">
        <v>15</v>
      </c>
      <c r="D9" s="85" t="s">
        <v>233</v>
      </c>
      <c r="E9" s="86" t="s">
        <v>161</v>
      </c>
    </row>
    <row r="10" spans="1:42" ht="15" customHeight="1" x14ac:dyDescent="0.25">
      <c r="A10" s="94" t="s">
        <v>329</v>
      </c>
      <c r="B10" s="11" t="s">
        <v>334</v>
      </c>
      <c r="C10" s="49">
        <f>'Drive Motor Inventory'!D46</f>
        <v>640</v>
      </c>
      <c r="D10" s="85" t="s">
        <v>241</v>
      </c>
      <c r="E10" s="86" t="s">
        <v>159</v>
      </c>
    </row>
    <row r="11" spans="1:42" ht="15" customHeight="1" x14ac:dyDescent="0.25">
      <c r="A11" s="94" t="s">
        <v>239</v>
      </c>
      <c r="B11" s="11" t="s">
        <v>253</v>
      </c>
      <c r="C11" s="106">
        <f>C9*C10</f>
        <v>9600</v>
      </c>
      <c r="D11" s="85"/>
      <c r="E11" s="86" t="s">
        <v>163</v>
      </c>
    </row>
    <row r="12" spans="1:42" ht="15" customHeight="1" x14ac:dyDescent="0.2">
      <c r="A12" s="84" t="s">
        <v>8</v>
      </c>
      <c r="B12" s="84"/>
      <c r="C12" s="84"/>
      <c r="D12" s="84"/>
      <c r="E12" s="84"/>
    </row>
    <row r="13" spans="1:42" ht="15" customHeight="1" x14ac:dyDescent="0.25">
      <c r="A13" s="94" t="s">
        <v>295</v>
      </c>
      <c r="B13" s="11" t="s">
        <v>254</v>
      </c>
      <c r="C13" s="106">
        <f>C7+C11</f>
        <v>21600</v>
      </c>
      <c r="D13" s="85"/>
      <c r="E13" s="86" t="s">
        <v>197</v>
      </c>
    </row>
    <row r="14" spans="1:42" ht="15" customHeight="1" x14ac:dyDescent="0.2">
      <c r="B14" s="3"/>
      <c r="C14" s="3"/>
      <c r="D14" s="3"/>
    </row>
    <row r="15" spans="1:42" ht="15" customHeight="1" x14ac:dyDescent="0.2">
      <c r="A15" s="82" t="s">
        <v>181</v>
      </c>
      <c r="B15" s="82"/>
      <c r="C15" s="82"/>
      <c r="D15" s="82"/>
      <c r="E15" s="82"/>
    </row>
    <row r="16" spans="1:42" ht="15" customHeight="1" x14ac:dyDescent="0.2">
      <c r="A16" s="205" t="s">
        <v>352</v>
      </c>
      <c r="B16" s="205"/>
      <c r="C16" s="205"/>
      <c r="D16" s="205"/>
      <c r="E16" s="205"/>
    </row>
    <row r="17" spans="1:5" ht="15" customHeight="1" x14ac:dyDescent="0.2">
      <c r="A17" s="206"/>
      <c r="B17" s="206"/>
      <c r="C17" s="206"/>
      <c r="D17" s="206"/>
      <c r="E17" s="206"/>
    </row>
    <row r="18" spans="1:5" ht="15" customHeight="1" x14ac:dyDescent="0.2">
      <c r="A18" s="206"/>
      <c r="B18" s="206"/>
      <c r="C18" s="206"/>
      <c r="D18" s="206"/>
      <c r="E18" s="206"/>
    </row>
    <row r="19" spans="1:5" ht="15" customHeight="1" x14ac:dyDescent="0.2">
      <c r="A19" s="206"/>
      <c r="B19" s="206"/>
      <c r="C19" s="206"/>
      <c r="D19" s="206"/>
      <c r="E19" s="206"/>
    </row>
    <row r="20" spans="1:5" ht="15" customHeight="1" x14ac:dyDescent="0.2">
      <c r="A20" s="206"/>
      <c r="B20" s="206"/>
      <c r="C20" s="206"/>
      <c r="D20" s="206"/>
      <c r="E20" s="206"/>
    </row>
    <row r="21" spans="1:5" ht="15" customHeight="1" x14ac:dyDescent="0.2">
      <c r="A21" s="206"/>
      <c r="B21" s="206"/>
      <c r="C21" s="206"/>
      <c r="D21" s="206"/>
      <c r="E21" s="206"/>
    </row>
    <row r="22" spans="1:5" ht="15" customHeight="1" x14ac:dyDescent="0.2">
      <c r="A22" s="82" t="s">
        <v>182</v>
      </c>
      <c r="B22" s="82"/>
      <c r="C22" s="82"/>
      <c r="D22" s="82"/>
      <c r="E22" s="82"/>
    </row>
    <row r="23" spans="1:5" ht="15" customHeight="1" x14ac:dyDescent="0.2">
      <c r="A23" s="77" t="s">
        <v>298</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3">
    <mergeCell ref="A1:G1"/>
    <mergeCell ref="A2:G2"/>
    <mergeCell ref="A16:E21"/>
  </mergeCells>
  <dataValidations count="2">
    <dataValidation allowBlank="1" showInputMessage="1" showErrorMessage="1" prompt="$400 per motor is our standard estimate high torque drive fixed costs." sqref="C5"/>
    <dataValidation allowBlank="1" showInputMessage="1" showErrorMessage="1" prompt="$15 per horsepower is our standard high torque drive variable cost estimate." sqref="C9"/>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6145" r:id="rId4">
          <objectPr defaultSize="0" r:id="rId5">
            <anchor moveWithCells="1">
              <from>
                <xdr:col>6</xdr:col>
                <xdr:colOff>723900</xdr:colOff>
                <xdr:row>3</xdr:row>
                <xdr:rowOff>171450</xdr:rowOff>
              </from>
              <to>
                <xdr:col>6</xdr:col>
                <xdr:colOff>1152525</xdr:colOff>
                <xdr:row>5</xdr:row>
                <xdr:rowOff>19050</xdr:rowOff>
              </to>
            </anchor>
          </objectPr>
        </oleObject>
      </mc:Choice>
      <mc:Fallback>
        <oleObject progId="Equation.DSMT4" shapeId="6145" r:id="rId4"/>
      </mc:Fallback>
    </mc:AlternateContent>
    <mc:AlternateContent xmlns:mc="http://schemas.openxmlformats.org/markup-compatibility/2006">
      <mc:Choice Requires="x14">
        <oleObject progId="Equation.DSMT4" shapeId="6147" r:id="rId6">
          <objectPr defaultSize="0" r:id="rId7">
            <anchor moveWithCells="1">
              <from>
                <xdr:col>6</xdr:col>
                <xdr:colOff>628650</xdr:colOff>
                <xdr:row>8</xdr:row>
                <xdr:rowOff>0</xdr:rowOff>
              </from>
              <to>
                <xdr:col>6</xdr:col>
                <xdr:colOff>1247775</xdr:colOff>
                <xdr:row>9</xdr:row>
                <xdr:rowOff>38100</xdr:rowOff>
              </to>
            </anchor>
          </objectPr>
        </oleObject>
      </mc:Choice>
      <mc:Fallback>
        <oleObject progId="Equation.DSMT4" shapeId="6147" r:id="rId6"/>
      </mc:Fallback>
    </mc:AlternateContent>
    <mc:AlternateContent xmlns:mc="http://schemas.openxmlformats.org/markup-compatibility/2006">
      <mc:Choice Requires="x14">
        <oleObject progId="Equation.DSMT4" shapeId="6150" r:id="rId8">
          <objectPr defaultSize="0" r:id="rId9">
            <anchor moveWithCells="1">
              <from>
                <xdr:col>6</xdr:col>
                <xdr:colOff>657225</xdr:colOff>
                <xdr:row>5</xdr:row>
                <xdr:rowOff>180975</xdr:rowOff>
              </from>
              <to>
                <xdr:col>6</xdr:col>
                <xdr:colOff>1238250</xdr:colOff>
                <xdr:row>7</xdr:row>
                <xdr:rowOff>28575</xdr:rowOff>
              </to>
            </anchor>
          </objectPr>
        </oleObject>
      </mc:Choice>
      <mc:Fallback>
        <oleObject progId="Equation.DSMT4" shapeId="6150"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X327"/>
  <sheetViews>
    <sheetView showGridLines="0" view="pageBreakPreview" zoomScaleNormal="100" zoomScaleSheetLayoutView="100" workbookViewId="0">
      <selection activeCell="H8" sqref="H8"/>
    </sheetView>
  </sheetViews>
  <sheetFormatPr defaultRowHeight="12.75" x14ac:dyDescent="0.2"/>
  <cols>
    <col min="1" max="1" width="35" style="1" customWidth="1"/>
    <col min="2" max="2" width="5.83203125" style="1" customWidth="1"/>
    <col min="3" max="3" width="10" style="1" customWidth="1"/>
    <col min="4" max="4" width="10.83203125" style="1" customWidth="1"/>
    <col min="5" max="5" width="14.1640625" style="1" customWidth="1"/>
    <col min="6" max="13" width="10.83203125" style="1" customWidth="1"/>
    <col min="14" max="16384" width="9.33203125" style="1"/>
  </cols>
  <sheetData>
    <row r="1" spans="1:50" s="2" customFormat="1" ht="30" customHeight="1" x14ac:dyDescent="0.2">
      <c r="A1" s="192" t="str">
        <f>"AR No. "&amp;'Database Export'!A3&amp;" - Analysis"</f>
        <v>AR No. # - Analysis</v>
      </c>
      <c r="B1" s="192"/>
      <c r="C1" s="192"/>
      <c r="D1" s="192"/>
      <c r="E1" s="192"/>
      <c r="F1" s="192"/>
      <c r="G1" s="192"/>
      <c r="H1" s="192"/>
      <c r="I1" s="62" t="s">
        <v>174</v>
      </c>
      <c r="J1" s="7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 customHeight="1" x14ac:dyDescent="0.2">
      <c r="A2" s="204" t="str">
        <f>Narrative!A2</f>
        <v>Efficient Belt Drives Template style 2015</v>
      </c>
      <c r="B2" s="204"/>
      <c r="C2" s="204"/>
      <c r="D2" s="204"/>
      <c r="E2" s="204"/>
      <c r="F2" s="204"/>
      <c r="G2" s="204"/>
      <c r="H2" s="204"/>
      <c r="I2" s="77"/>
      <c r="J2" s="77"/>
    </row>
    <row r="3" spans="1:50" ht="15" customHeight="1" x14ac:dyDescent="0.2">
      <c r="A3" s="171" t="s">
        <v>331</v>
      </c>
      <c r="B3" s="171"/>
      <c r="C3" s="171"/>
      <c r="D3" s="171"/>
      <c r="E3" s="171"/>
      <c r="F3" s="171"/>
      <c r="G3" s="171"/>
      <c r="H3" s="171"/>
      <c r="I3" s="77"/>
      <c r="J3" s="77"/>
    </row>
    <row r="4" spans="1:50" ht="15" customHeight="1" x14ac:dyDescent="0.2">
      <c r="A4" s="109"/>
      <c r="C4" s="180" t="s">
        <v>210</v>
      </c>
      <c r="D4" s="180"/>
      <c r="E4" s="64" t="s">
        <v>212</v>
      </c>
      <c r="F4" s="180" t="s">
        <v>243</v>
      </c>
      <c r="G4" s="180"/>
      <c r="H4" s="180"/>
      <c r="I4" s="77"/>
      <c r="J4" s="77"/>
    </row>
    <row r="5" spans="1:50" s="77" customFormat="1" ht="15" customHeight="1" x14ac:dyDescent="0.2">
      <c r="A5" s="100" t="s">
        <v>154</v>
      </c>
      <c r="B5" s="100" t="s">
        <v>209</v>
      </c>
      <c r="C5" s="100" t="s">
        <v>211</v>
      </c>
      <c r="D5" s="100" t="s">
        <v>8</v>
      </c>
      <c r="E5" s="100" t="s">
        <v>213</v>
      </c>
      <c r="F5" s="100" t="s">
        <v>214</v>
      </c>
      <c r="G5" s="100" t="s">
        <v>215</v>
      </c>
      <c r="H5" s="100" t="s">
        <v>216</v>
      </c>
    </row>
    <row r="6" spans="1:50" ht="15" customHeight="1" x14ac:dyDescent="0.25">
      <c r="A6" s="65"/>
      <c r="B6" s="63" t="s">
        <v>217</v>
      </c>
      <c r="C6" s="63" t="s">
        <v>335</v>
      </c>
      <c r="D6" s="67" t="s">
        <v>336</v>
      </c>
      <c r="E6" s="67" t="s">
        <v>300</v>
      </c>
      <c r="F6" s="67" t="s">
        <v>311</v>
      </c>
      <c r="G6" s="63" t="s">
        <v>312</v>
      </c>
      <c r="H6" s="63" t="s">
        <v>337</v>
      </c>
      <c r="I6" s="77"/>
      <c r="J6" s="77"/>
    </row>
    <row r="7" spans="1:50" ht="15" customHeight="1" x14ac:dyDescent="0.2">
      <c r="A7" s="68"/>
      <c r="B7" s="69"/>
      <c r="C7" s="69" t="s">
        <v>218</v>
      </c>
      <c r="D7" s="70" t="s">
        <v>218</v>
      </c>
      <c r="E7" s="70" t="s">
        <v>219</v>
      </c>
      <c r="F7" s="70" t="s">
        <v>176</v>
      </c>
      <c r="G7" s="70" t="s">
        <v>220</v>
      </c>
      <c r="H7" s="70" t="s">
        <v>175</v>
      </c>
      <c r="I7" s="77"/>
      <c r="J7" s="77"/>
      <c r="K7" s="77"/>
      <c r="L7" s="77"/>
      <c r="M7" s="77"/>
      <c r="N7" s="77"/>
      <c r="O7" s="77"/>
      <c r="P7" s="77"/>
      <c r="Q7" s="77"/>
      <c r="R7" s="77"/>
      <c r="S7" s="77"/>
      <c r="T7" s="77"/>
    </row>
    <row r="8" spans="1:50" ht="15" customHeight="1" x14ac:dyDescent="0.2">
      <c r="A8" s="163" t="str">
        <f>IF('Belt Efficiency Import'!C4="","",'Belt Efficiency Import'!C4)</f>
        <v>Boiler FD Fan</v>
      </c>
      <c r="B8" s="165">
        <f>IF('Belt Efficiency Import'!D4="","",'Belt Efficiency Import'!D4)</f>
        <v>1</v>
      </c>
      <c r="C8" s="138">
        <f>IF('Belt Efficiency Import'!E4="","",'Belt Efficiency Import'!E4)</f>
        <v>15</v>
      </c>
      <c r="D8" s="138">
        <f t="shared" ref="D8:D45" si="0">IF(OR(B8="",C8=""),"",C8*B8)</f>
        <v>15</v>
      </c>
      <c r="E8" s="134">
        <v>12</v>
      </c>
      <c r="F8" s="161">
        <f>IF('Belt Efficiency Import'!F4="","",'Belt Efficiency Import'!F4)</f>
        <v>11.261697355967616</v>
      </c>
      <c r="G8" s="133">
        <f t="shared" ref="G8:G45" si="1">IF(OR(F8="",E8=""),"",F8*E8)</f>
        <v>135.14036827161141</v>
      </c>
      <c r="H8" s="159">
        <f>IF('Belt Efficiency Import'!G4="","",'Belt Efficiency Import'!G4)</f>
        <v>50677.638101854274</v>
      </c>
      <c r="I8" s="62" t="str">
        <f>IF(A8="","&lt;-- Hide","")</f>
        <v/>
      </c>
      <c r="J8" s="77"/>
      <c r="K8" s="77"/>
      <c r="L8" s="77"/>
      <c r="M8" s="77"/>
      <c r="N8" s="77"/>
      <c r="O8" s="77"/>
      <c r="P8" s="77"/>
      <c r="Q8" s="77"/>
      <c r="R8" s="77"/>
      <c r="S8" s="77"/>
      <c r="T8" s="77"/>
    </row>
    <row r="9" spans="1:50" ht="15" customHeight="1" x14ac:dyDescent="0.2">
      <c r="A9" s="164" t="str">
        <f>IF('Belt Efficiency Import'!C5="","",'Belt Efficiency Import'!C5)</f>
        <v>MH Blower 1</v>
      </c>
      <c r="B9" s="166">
        <f>IF('Belt Efficiency Import'!D5="","",'Belt Efficiency Import'!D5)</f>
        <v>1</v>
      </c>
      <c r="C9" s="139">
        <f>IF('Belt Efficiency Import'!E5="","",'Belt Efficiency Import'!E5)</f>
        <v>75</v>
      </c>
      <c r="D9" s="139">
        <f>IF(OR(B9="",C9=""),"",C9*B9)</f>
        <v>75</v>
      </c>
      <c r="E9" s="137">
        <v>12</v>
      </c>
      <c r="F9" s="162">
        <f>IF('Belt Efficiency Import'!F5="","",'Belt Efficiency Import'!F5)</f>
        <v>57.614938062971127</v>
      </c>
      <c r="G9" s="135">
        <f t="shared" si="1"/>
        <v>691.3792567556535</v>
      </c>
      <c r="H9" s="160">
        <f>IF('Belt Efficiency Import'!G5="","",'Belt Efficiency Import'!G5)</f>
        <v>256386.47438022151</v>
      </c>
      <c r="I9" s="62" t="str">
        <f t="shared" ref="I9:I45" si="2">IF(A9="","&lt;-- Hide","")</f>
        <v/>
      </c>
      <c r="J9" s="77"/>
      <c r="K9" s="77"/>
      <c r="L9" s="77"/>
      <c r="M9" s="77"/>
      <c r="N9" s="77"/>
      <c r="O9" s="77"/>
      <c r="P9" s="77"/>
      <c r="Q9" s="77"/>
      <c r="R9" s="77"/>
      <c r="S9" s="77"/>
      <c r="T9" s="77"/>
    </row>
    <row r="10" spans="1:50" ht="15" customHeight="1" x14ac:dyDescent="0.2">
      <c r="A10" s="163" t="str">
        <f>IF('Belt Efficiency Import'!C6="","",'Belt Efficiency Import'!C6)</f>
        <v>MH Blower 2</v>
      </c>
      <c r="B10" s="165">
        <f>IF('Belt Efficiency Import'!D6="","",'Belt Efficiency Import'!D6)</f>
        <v>1</v>
      </c>
      <c r="C10" s="138">
        <f>IF('Belt Efficiency Import'!E6="","",'Belt Efficiency Import'!E6)</f>
        <v>100</v>
      </c>
      <c r="D10" s="138">
        <f t="shared" si="0"/>
        <v>100</v>
      </c>
      <c r="E10" s="134">
        <v>12</v>
      </c>
      <c r="F10" s="161">
        <f>IF('Belt Efficiency Import'!F6="","",'Belt Efficiency Import'!F6)</f>
        <v>79.256046878140467</v>
      </c>
      <c r="G10" s="133">
        <f t="shared" si="1"/>
        <v>951.0725625376856</v>
      </c>
      <c r="H10" s="159">
        <f>IF('Belt Efficiency Import'!G6="","",'Belt Efficiency Import'!G6)</f>
        <v>352689.40860772505</v>
      </c>
      <c r="I10" s="62" t="str">
        <f t="shared" si="2"/>
        <v/>
      </c>
      <c r="J10" s="77"/>
      <c r="K10" s="77"/>
      <c r="L10" s="77"/>
      <c r="M10" s="77"/>
      <c r="N10" s="77"/>
      <c r="O10" s="77"/>
      <c r="P10" s="77"/>
      <c r="Q10" s="77"/>
      <c r="R10" s="77"/>
      <c r="S10" s="77"/>
      <c r="T10" s="77"/>
    </row>
    <row r="11" spans="1:50" ht="15" customHeight="1" x14ac:dyDescent="0.2">
      <c r="A11" s="164" t="str">
        <f>IF('Belt Efficiency Import'!C7="","",'Belt Efficiency Import'!C7)</f>
        <v>MH Blower 3</v>
      </c>
      <c r="B11" s="166">
        <f>IF('Belt Efficiency Import'!D7="","",'Belt Efficiency Import'!D7)</f>
        <v>1</v>
      </c>
      <c r="C11" s="139">
        <f>IF('Belt Efficiency Import'!E7="","",'Belt Efficiency Import'!E7)</f>
        <v>150</v>
      </c>
      <c r="D11" s="139">
        <f t="shared" si="0"/>
        <v>150</v>
      </c>
      <c r="E11" s="137">
        <v>12</v>
      </c>
      <c r="F11" s="162">
        <f>IF('Belt Efficiency Import'!F7="","",'Belt Efficiency Import'!F7)</f>
        <v>116.19885462972857</v>
      </c>
      <c r="G11" s="135">
        <f t="shared" si="1"/>
        <v>1394.386255556743</v>
      </c>
      <c r="H11" s="160">
        <f>IF('Belt Efficiency Import'!G7="","",'Belt Efficiency Import'!G7)</f>
        <v>517084.90310229216</v>
      </c>
      <c r="I11" s="62" t="str">
        <f t="shared" si="2"/>
        <v/>
      </c>
      <c r="J11" s="77"/>
      <c r="K11" s="77"/>
      <c r="L11" s="77"/>
      <c r="M11" s="77"/>
      <c r="N11" s="77"/>
      <c r="O11" s="77"/>
      <c r="P11" s="77"/>
      <c r="Q11" s="77"/>
      <c r="R11" s="77"/>
      <c r="S11" s="77"/>
      <c r="T11" s="77"/>
    </row>
    <row r="12" spans="1:50" ht="15" customHeight="1" x14ac:dyDescent="0.2">
      <c r="A12" s="163" t="str">
        <f>IF('Belt Efficiency Import'!C8="","",'Belt Efficiency Import'!C8)</f>
        <v>MH Blower 4</v>
      </c>
      <c r="B12" s="165">
        <f>IF('Belt Efficiency Import'!D8="","",'Belt Efficiency Import'!D8)</f>
        <v>1</v>
      </c>
      <c r="C12" s="138">
        <f>IF('Belt Efficiency Import'!E8="","",'Belt Efficiency Import'!E8)</f>
        <v>75</v>
      </c>
      <c r="D12" s="138">
        <f t="shared" si="0"/>
        <v>75</v>
      </c>
      <c r="E12" s="134">
        <v>12</v>
      </c>
      <c r="F12" s="161">
        <f>IF('Belt Efficiency Import'!F8="","",'Belt Efficiency Import'!F8)</f>
        <v>55.942054110988806</v>
      </c>
      <c r="G12" s="133">
        <f t="shared" si="1"/>
        <v>671.30464933186568</v>
      </c>
      <c r="H12" s="159">
        <f>IF('Belt Efficiency Import'!G8="","",'Belt Efficiency Import'!G8)</f>
        <v>248942.14079390018</v>
      </c>
      <c r="I12" s="62" t="str">
        <f t="shared" si="2"/>
        <v/>
      </c>
      <c r="J12" s="77"/>
      <c r="K12" s="77"/>
      <c r="L12" s="77"/>
      <c r="M12" s="77"/>
      <c r="N12" s="77"/>
      <c r="O12" s="77"/>
      <c r="P12" s="77"/>
      <c r="Q12" s="77"/>
      <c r="R12" s="77"/>
      <c r="S12" s="77"/>
      <c r="T12" s="77"/>
    </row>
    <row r="13" spans="1:50" ht="15" customHeight="1" x14ac:dyDescent="0.2">
      <c r="A13" s="164" t="str">
        <f>IF('Belt Efficiency Import'!C9="","",'Belt Efficiency Import'!C9)</f>
        <v>Dry Kiln Fans</v>
      </c>
      <c r="B13" s="166">
        <f>IF('Belt Efficiency Import'!D9="","",'Belt Efficiency Import'!D9)</f>
        <v>20</v>
      </c>
      <c r="C13" s="139">
        <f>IF('Belt Efficiency Import'!E9="","",'Belt Efficiency Import'!E9)</f>
        <v>7.5</v>
      </c>
      <c r="D13" s="139">
        <f t="shared" si="0"/>
        <v>150</v>
      </c>
      <c r="E13" s="137">
        <v>12</v>
      </c>
      <c r="F13" s="162">
        <f>IF('Belt Efficiency Import'!F9="","",'Belt Efficiency Import'!F9)</f>
        <v>86.80543237250555</v>
      </c>
      <c r="G13" s="135">
        <f t="shared" si="1"/>
        <v>1041.6651884700666</v>
      </c>
      <c r="H13" s="160">
        <f>IF('Belt Efficiency Import'!G9="","",'Belt Efficiency Import'!G9)</f>
        <v>303819.0133037694</v>
      </c>
      <c r="I13" s="62" t="str">
        <f t="shared" si="2"/>
        <v/>
      </c>
      <c r="J13" s="77"/>
      <c r="K13" s="77"/>
      <c r="L13" s="77"/>
      <c r="M13" s="77"/>
      <c r="N13" s="77"/>
      <c r="O13" s="77"/>
      <c r="P13" s="77"/>
      <c r="Q13" s="77"/>
      <c r="R13" s="77"/>
      <c r="S13" s="77"/>
      <c r="T13" s="77"/>
    </row>
    <row r="14" spans="1:50" ht="15" customHeight="1" x14ac:dyDescent="0.2">
      <c r="A14" s="163" t="str">
        <f>IF('Belt Efficiency Import'!C10="","",'Belt Efficiency Import'!C10)</f>
        <v>Roof Exhaust Fan</v>
      </c>
      <c r="B14" s="165">
        <f>IF('Belt Efficiency Import'!D10="","",'Belt Efficiency Import'!D10)</f>
        <v>5</v>
      </c>
      <c r="C14" s="138">
        <f>IF('Belt Efficiency Import'!E10="","",'Belt Efficiency Import'!E10)</f>
        <v>15</v>
      </c>
      <c r="D14" s="138">
        <f t="shared" si="0"/>
        <v>75</v>
      </c>
      <c r="E14" s="134">
        <v>12</v>
      </c>
      <c r="F14" s="161">
        <f>IF('Belt Efficiency Import'!F10="","",'Belt Efficiency Import'!F10)</f>
        <v>46.094093406593402</v>
      </c>
      <c r="G14" s="133">
        <f t="shared" si="1"/>
        <v>553.12912087912082</v>
      </c>
      <c r="H14" s="159">
        <f>IF('Belt Efficiency Import'!G10="","",'Belt Efficiency Import'!G10)</f>
        <v>207423.42032967031</v>
      </c>
      <c r="I14" s="62" t="str">
        <f t="shared" si="2"/>
        <v/>
      </c>
      <c r="J14" s="77"/>
      <c r="K14" s="77"/>
      <c r="L14" s="77"/>
      <c r="M14" s="77"/>
      <c r="N14" s="77"/>
      <c r="O14" s="77"/>
      <c r="P14" s="77"/>
      <c r="Q14" s="77"/>
      <c r="R14" s="77"/>
      <c r="S14" s="77"/>
      <c r="T14" s="77"/>
    </row>
    <row r="15" spans="1:50" ht="15" customHeight="1" x14ac:dyDescent="0.2">
      <c r="A15" s="164" t="str">
        <f>IF('Belt Efficiency Import'!C11="","",'Belt Efficiency Import'!C11)</f>
        <v/>
      </c>
      <c r="B15" s="166" t="str">
        <f>IF('Belt Efficiency Import'!D11="","",'Belt Efficiency Import'!D11)</f>
        <v/>
      </c>
      <c r="C15" s="139" t="str">
        <f>IF('Belt Efficiency Import'!E11="","",'Belt Efficiency Import'!E11)</f>
        <v/>
      </c>
      <c r="D15" s="139" t="str">
        <f t="shared" si="0"/>
        <v/>
      </c>
      <c r="E15" s="137"/>
      <c r="F15" s="162" t="str">
        <f>IF('Belt Efficiency Import'!F11="","",'Belt Efficiency Import'!F11)</f>
        <v/>
      </c>
      <c r="G15" s="135" t="str">
        <f t="shared" si="1"/>
        <v/>
      </c>
      <c r="H15" s="160" t="str">
        <f>IF('Belt Efficiency Import'!G11="","",'Belt Efficiency Import'!G11)</f>
        <v/>
      </c>
      <c r="I15" s="62" t="str">
        <f t="shared" si="2"/>
        <v>&lt;-- Hide</v>
      </c>
      <c r="J15" s="77"/>
      <c r="K15" s="77"/>
      <c r="L15" s="77"/>
      <c r="M15" s="77"/>
      <c r="N15" s="77"/>
      <c r="O15" s="77"/>
      <c r="P15" s="77"/>
      <c r="Q15" s="77"/>
      <c r="R15" s="77"/>
      <c r="S15" s="77"/>
      <c r="T15" s="77"/>
    </row>
    <row r="16" spans="1:50" ht="15" customHeight="1" x14ac:dyDescent="0.2">
      <c r="A16" s="163" t="str">
        <f>IF('Belt Efficiency Import'!C12="","",'Belt Efficiency Import'!C12)</f>
        <v/>
      </c>
      <c r="B16" s="165" t="str">
        <f>IF('Belt Efficiency Import'!D12="","",'Belt Efficiency Import'!D12)</f>
        <v/>
      </c>
      <c r="C16" s="138" t="str">
        <f>IF('Belt Efficiency Import'!E12="","",'Belt Efficiency Import'!E12)</f>
        <v/>
      </c>
      <c r="D16" s="138" t="str">
        <f t="shared" si="0"/>
        <v/>
      </c>
      <c r="E16" s="134"/>
      <c r="F16" s="161" t="str">
        <f>IF('Belt Efficiency Import'!F12="","",'Belt Efficiency Import'!F12)</f>
        <v/>
      </c>
      <c r="G16" s="133" t="str">
        <f t="shared" si="1"/>
        <v/>
      </c>
      <c r="H16" s="159" t="str">
        <f>IF('Belt Efficiency Import'!G12="","",'Belt Efficiency Import'!G12)</f>
        <v/>
      </c>
      <c r="I16" s="62" t="str">
        <f t="shared" si="2"/>
        <v>&lt;-- Hide</v>
      </c>
      <c r="J16" s="77"/>
      <c r="K16" s="77"/>
      <c r="L16" s="77"/>
      <c r="M16" s="77"/>
      <c r="N16" s="77"/>
      <c r="O16" s="77"/>
      <c r="P16" s="77"/>
      <c r="Q16" s="77"/>
      <c r="R16" s="77"/>
      <c r="S16" s="77"/>
      <c r="T16" s="77"/>
    </row>
    <row r="17" spans="1:20" ht="15" customHeight="1" x14ac:dyDescent="0.2">
      <c r="A17" s="164" t="str">
        <f>IF('Belt Efficiency Import'!C13="","",'Belt Efficiency Import'!C13)</f>
        <v/>
      </c>
      <c r="B17" s="166" t="str">
        <f>IF('Belt Efficiency Import'!D13="","",'Belt Efficiency Import'!D13)</f>
        <v/>
      </c>
      <c r="C17" s="139" t="str">
        <f>IF('Belt Efficiency Import'!E13="","",'Belt Efficiency Import'!E13)</f>
        <v/>
      </c>
      <c r="D17" s="139" t="str">
        <f t="shared" si="0"/>
        <v/>
      </c>
      <c r="E17" s="137"/>
      <c r="F17" s="162" t="str">
        <f>IF('Belt Efficiency Import'!F13="","",'Belt Efficiency Import'!F13)</f>
        <v/>
      </c>
      <c r="G17" s="135" t="str">
        <f t="shared" si="1"/>
        <v/>
      </c>
      <c r="H17" s="160" t="str">
        <f>IF('Belt Efficiency Import'!G13="","",'Belt Efficiency Import'!G13)</f>
        <v/>
      </c>
      <c r="I17" s="62" t="str">
        <f t="shared" si="2"/>
        <v>&lt;-- Hide</v>
      </c>
      <c r="J17" s="77"/>
      <c r="K17" s="77"/>
      <c r="L17" s="77"/>
      <c r="M17" s="77"/>
      <c r="N17" s="77"/>
      <c r="O17" s="77"/>
      <c r="P17" s="77"/>
      <c r="Q17" s="77"/>
      <c r="R17" s="77"/>
      <c r="S17" s="77"/>
      <c r="T17" s="77"/>
    </row>
    <row r="18" spans="1:20" s="77" customFormat="1" ht="15" customHeight="1" x14ac:dyDescent="0.2">
      <c r="A18" s="163" t="str">
        <f>IF('Belt Efficiency Import'!C14="","",'Belt Efficiency Import'!C14)</f>
        <v/>
      </c>
      <c r="B18" s="165" t="str">
        <f>IF('Belt Efficiency Import'!D14="","",'Belt Efficiency Import'!D14)</f>
        <v/>
      </c>
      <c r="C18" s="138" t="str">
        <f>IF('Belt Efficiency Import'!E14="","",'Belt Efficiency Import'!E14)</f>
        <v/>
      </c>
      <c r="D18" s="138" t="str">
        <f t="shared" si="0"/>
        <v/>
      </c>
      <c r="E18" s="134"/>
      <c r="F18" s="161" t="str">
        <f>IF('Belt Efficiency Import'!F14="","",'Belt Efficiency Import'!F14)</f>
        <v/>
      </c>
      <c r="G18" s="133" t="str">
        <f t="shared" si="1"/>
        <v/>
      </c>
      <c r="H18" s="159" t="str">
        <f>IF('Belt Efficiency Import'!G14="","",'Belt Efficiency Import'!G14)</f>
        <v/>
      </c>
      <c r="I18" s="62" t="str">
        <f t="shared" si="2"/>
        <v>&lt;-- Hide</v>
      </c>
    </row>
    <row r="19" spans="1:20" s="77" customFormat="1" ht="15" customHeight="1" x14ac:dyDescent="0.2">
      <c r="A19" s="164" t="str">
        <f>IF('Belt Efficiency Import'!C15="","",'Belt Efficiency Import'!C15)</f>
        <v/>
      </c>
      <c r="B19" s="166" t="str">
        <f>IF('Belt Efficiency Import'!D15="","",'Belt Efficiency Import'!D15)</f>
        <v/>
      </c>
      <c r="C19" s="139" t="str">
        <f>IF('Belt Efficiency Import'!E15="","",'Belt Efficiency Import'!E15)</f>
        <v/>
      </c>
      <c r="D19" s="139" t="str">
        <f t="shared" si="0"/>
        <v/>
      </c>
      <c r="E19" s="137"/>
      <c r="F19" s="162" t="str">
        <f>IF('Belt Efficiency Import'!F15="","",'Belt Efficiency Import'!F15)</f>
        <v/>
      </c>
      <c r="G19" s="135" t="str">
        <f t="shared" si="1"/>
        <v/>
      </c>
      <c r="H19" s="160" t="str">
        <f>IF('Belt Efficiency Import'!G15="","",'Belt Efficiency Import'!G15)</f>
        <v/>
      </c>
      <c r="I19" s="62" t="str">
        <f t="shared" si="2"/>
        <v>&lt;-- Hide</v>
      </c>
    </row>
    <row r="20" spans="1:20" s="77" customFormat="1" ht="15" customHeight="1" x14ac:dyDescent="0.2">
      <c r="A20" s="163" t="str">
        <f>IF('Belt Efficiency Import'!C16="","",'Belt Efficiency Import'!C16)</f>
        <v/>
      </c>
      <c r="B20" s="165" t="str">
        <f>IF('Belt Efficiency Import'!D16="","",'Belt Efficiency Import'!D16)</f>
        <v/>
      </c>
      <c r="C20" s="138" t="str">
        <f>IF('Belt Efficiency Import'!E16="","",'Belt Efficiency Import'!E16)</f>
        <v/>
      </c>
      <c r="D20" s="138" t="str">
        <f t="shared" si="0"/>
        <v/>
      </c>
      <c r="E20" s="134"/>
      <c r="F20" s="161" t="str">
        <f>IF('Belt Efficiency Import'!F16="","",'Belt Efficiency Import'!F16)</f>
        <v/>
      </c>
      <c r="G20" s="133" t="str">
        <f t="shared" si="1"/>
        <v/>
      </c>
      <c r="H20" s="159" t="str">
        <f>IF('Belt Efficiency Import'!G16="","",'Belt Efficiency Import'!G16)</f>
        <v/>
      </c>
      <c r="I20" s="62" t="str">
        <f t="shared" si="2"/>
        <v>&lt;-- Hide</v>
      </c>
    </row>
    <row r="21" spans="1:20" s="77" customFormat="1" ht="15" customHeight="1" x14ac:dyDescent="0.2">
      <c r="A21" s="164" t="str">
        <f>IF('Belt Efficiency Import'!C17="","",'Belt Efficiency Import'!C17)</f>
        <v/>
      </c>
      <c r="B21" s="166" t="str">
        <f>IF('Belt Efficiency Import'!D17="","",'Belt Efficiency Import'!D17)</f>
        <v/>
      </c>
      <c r="C21" s="139" t="str">
        <f>IF('Belt Efficiency Import'!E17="","",'Belt Efficiency Import'!E17)</f>
        <v/>
      </c>
      <c r="D21" s="139" t="str">
        <f t="shared" si="0"/>
        <v/>
      </c>
      <c r="E21" s="137"/>
      <c r="F21" s="162" t="str">
        <f>IF('Belt Efficiency Import'!F17="","",'Belt Efficiency Import'!F17)</f>
        <v/>
      </c>
      <c r="G21" s="135" t="str">
        <f t="shared" si="1"/>
        <v/>
      </c>
      <c r="H21" s="160" t="str">
        <f>IF('Belt Efficiency Import'!G17="","",'Belt Efficiency Import'!G17)</f>
        <v/>
      </c>
      <c r="I21" s="62" t="str">
        <f t="shared" si="2"/>
        <v>&lt;-- Hide</v>
      </c>
    </row>
    <row r="22" spans="1:20" s="77" customFormat="1" ht="15" customHeight="1" x14ac:dyDescent="0.2">
      <c r="A22" s="163" t="str">
        <f>IF('Belt Efficiency Import'!C18="","",'Belt Efficiency Import'!C18)</f>
        <v/>
      </c>
      <c r="B22" s="165" t="str">
        <f>IF('Belt Efficiency Import'!D18="","",'Belt Efficiency Import'!D18)</f>
        <v/>
      </c>
      <c r="C22" s="138" t="str">
        <f>IF('Belt Efficiency Import'!E18="","",'Belt Efficiency Import'!E18)</f>
        <v/>
      </c>
      <c r="D22" s="138" t="str">
        <f t="shared" si="0"/>
        <v/>
      </c>
      <c r="E22" s="134"/>
      <c r="F22" s="161" t="str">
        <f>IF('Belt Efficiency Import'!F18="","",'Belt Efficiency Import'!F18)</f>
        <v/>
      </c>
      <c r="G22" s="133" t="str">
        <f t="shared" si="1"/>
        <v/>
      </c>
      <c r="H22" s="159" t="str">
        <f>IF('Belt Efficiency Import'!G18="","",'Belt Efficiency Import'!G18)</f>
        <v/>
      </c>
      <c r="I22" s="62" t="str">
        <f t="shared" si="2"/>
        <v>&lt;-- Hide</v>
      </c>
    </row>
    <row r="23" spans="1:20" s="77" customFormat="1" ht="15" customHeight="1" x14ac:dyDescent="0.2">
      <c r="A23" s="164" t="str">
        <f>IF('Belt Efficiency Import'!C19="","",'Belt Efficiency Import'!C19)</f>
        <v/>
      </c>
      <c r="B23" s="166" t="str">
        <f>IF('Belt Efficiency Import'!D19="","",'Belt Efficiency Import'!D19)</f>
        <v/>
      </c>
      <c r="C23" s="139" t="str">
        <f>IF('Belt Efficiency Import'!E19="","",'Belt Efficiency Import'!E19)</f>
        <v/>
      </c>
      <c r="D23" s="139" t="str">
        <f t="shared" si="0"/>
        <v/>
      </c>
      <c r="E23" s="137"/>
      <c r="F23" s="162" t="str">
        <f>IF('Belt Efficiency Import'!F19="","",'Belt Efficiency Import'!F19)</f>
        <v/>
      </c>
      <c r="G23" s="135" t="str">
        <f t="shared" si="1"/>
        <v/>
      </c>
      <c r="H23" s="160" t="str">
        <f>IF('Belt Efficiency Import'!G19="","",'Belt Efficiency Import'!G19)</f>
        <v/>
      </c>
      <c r="I23" s="62" t="str">
        <f t="shared" si="2"/>
        <v>&lt;-- Hide</v>
      </c>
    </row>
    <row r="24" spans="1:20" s="77" customFormat="1" ht="15" customHeight="1" x14ac:dyDescent="0.2">
      <c r="A24" s="163" t="str">
        <f>IF('Belt Efficiency Import'!C20="","",'Belt Efficiency Import'!C20)</f>
        <v/>
      </c>
      <c r="B24" s="165" t="str">
        <f>IF('Belt Efficiency Import'!D20="","",'Belt Efficiency Import'!D20)</f>
        <v/>
      </c>
      <c r="C24" s="138" t="str">
        <f>IF('Belt Efficiency Import'!E20="","",'Belt Efficiency Import'!E20)</f>
        <v/>
      </c>
      <c r="D24" s="138" t="str">
        <f t="shared" si="0"/>
        <v/>
      </c>
      <c r="E24" s="134"/>
      <c r="F24" s="161" t="str">
        <f>IF('Belt Efficiency Import'!F20="","",'Belt Efficiency Import'!F20)</f>
        <v/>
      </c>
      <c r="G24" s="133" t="str">
        <f t="shared" si="1"/>
        <v/>
      </c>
      <c r="H24" s="159" t="str">
        <f>IF('Belt Efficiency Import'!G20="","",'Belt Efficiency Import'!G20)</f>
        <v/>
      </c>
      <c r="I24" s="62" t="str">
        <f t="shared" si="2"/>
        <v>&lt;-- Hide</v>
      </c>
    </row>
    <row r="25" spans="1:20" s="77" customFormat="1" ht="15" customHeight="1" x14ac:dyDescent="0.2">
      <c r="A25" s="164" t="str">
        <f>IF('Belt Efficiency Import'!C21="","",'Belt Efficiency Import'!C21)</f>
        <v/>
      </c>
      <c r="B25" s="166" t="str">
        <f>IF('Belt Efficiency Import'!D21="","",'Belt Efficiency Import'!D21)</f>
        <v/>
      </c>
      <c r="C25" s="139" t="str">
        <f>IF('Belt Efficiency Import'!E21="","",'Belt Efficiency Import'!E21)</f>
        <v/>
      </c>
      <c r="D25" s="139" t="str">
        <f t="shared" si="0"/>
        <v/>
      </c>
      <c r="E25" s="137"/>
      <c r="F25" s="162" t="str">
        <f>IF('Belt Efficiency Import'!F21="","",'Belt Efficiency Import'!F21)</f>
        <v/>
      </c>
      <c r="G25" s="135" t="str">
        <f t="shared" si="1"/>
        <v/>
      </c>
      <c r="H25" s="160" t="str">
        <f>IF('Belt Efficiency Import'!G21="","",'Belt Efficiency Import'!G21)</f>
        <v/>
      </c>
      <c r="I25" s="62" t="str">
        <f t="shared" si="2"/>
        <v>&lt;-- Hide</v>
      </c>
    </row>
    <row r="26" spans="1:20" s="77" customFormat="1" ht="15" customHeight="1" x14ac:dyDescent="0.2">
      <c r="A26" s="163" t="str">
        <f>IF('Belt Efficiency Import'!C22="","",'Belt Efficiency Import'!C22)</f>
        <v/>
      </c>
      <c r="B26" s="165" t="str">
        <f>IF('Belt Efficiency Import'!D22="","",'Belt Efficiency Import'!D22)</f>
        <v/>
      </c>
      <c r="C26" s="138" t="str">
        <f>IF('Belt Efficiency Import'!E22="","",'Belt Efficiency Import'!E22)</f>
        <v/>
      </c>
      <c r="D26" s="138" t="str">
        <f t="shared" si="0"/>
        <v/>
      </c>
      <c r="E26" s="134"/>
      <c r="F26" s="161" t="str">
        <f>IF('Belt Efficiency Import'!F22="","",'Belt Efficiency Import'!F22)</f>
        <v/>
      </c>
      <c r="G26" s="133" t="str">
        <f t="shared" si="1"/>
        <v/>
      </c>
      <c r="H26" s="159" t="str">
        <f>IF('Belt Efficiency Import'!G22="","",'Belt Efficiency Import'!G22)</f>
        <v/>
      </c>
      <c r="I26" s="62" t="str">
        <f t="shared" si="2"/>
        <v>&lt;-- Hide</v>
      </c>
    </row>
    <row r="27" spans="1:20" s="77" customFormat="1" ht="15" customHeight="1" x14ac:dyDescent="0.2">
      <c r="A27" s="164" t="str">
        <f>IF('Belt Efficiency Import'!C23="","",'Belt Efficiency Import'!C23)</f>
        <v/>
      </c>
      <c r="B27" s="166" t="str">
        <f>IF('Belt Efficiency Import'!D23="","",'Belt Efficiency Import'!D23)</f>
        <v/>
      </c>
      <c r="C27" s="139" t="str">
        <f>IF('Belt Efficiency Import'!E23="","",'Belt Efficiency Import'!E23)</f>
        <v/>
      </c>
      <c r="D27" s="139" t="str">
        <f t="shared" si="0"/>
        <v/>
      </c>
      <c r="E27" s="137"/>
      <c r="F27" s="162" t="str">
        <f>IF('Belt Efficiency Import'!F23="","",'Belt Efficiency Import'!F23)</f>
        <v/>
      </c>
      <c r="G27" s="135" t="str">
        <f t="shared" si="1"/>
        <v/>
      </c>
      <c r="H27" s="160" t="str">
        <f>IF('Belt Efficiency Import'!G23="","",'Belt Efficiency Import'!G23)</f>
        <v/>
      </c>
      <c r="I27" s="62" t="str">
        <f t="shared" si="2"/>
        <v>&lt;-- Hide</v>
      </c>
    </row>
    <row r="28" spans="1:20" s="77" customFormat="1" ht="15" customHeight="1" x14ac:dyDescent="0.2">
      <c r="A28" s="163" t="str">
        <f>IF('Belt Efficiency Import'!C24="","",'Belt Efficiency Import'!C24)</f>
        <v/>
      </c>
      <c r="B28" s="165" t="str">
        <f>IF('Belt Efficiency Import'!D24="","",'Belt Efficiency Import'!D24)</f>
        <v/>
      </c>
      <c r="C28" s="138" t="str">
        <f>IF('Belt Efficiency Import'!E24="","",'Belt Efficiency Import'!E24)</f>
        <v/>
      </c>
      <c r="D28" s="138" t="str">
        <f t="shared" si="0"/>
        <v/>
      </c>
      <c r="E28" s="134"/>
      <c r="F28" s="161" t="str">
        <f>IF('Belt Efficiency Import'!F24="","",'Belt Efficiency Import'!F24)</f>
        <v/>
      </c>
      <c r="G28" s="133" t="str">
        <f t="shared" si="1"/>
        <v/>
      </c>
      <c r="H28" s="159" t="str">
        <f>IF('Belt Efficiency Import'!G24="","",'Belt Efficiency Import'!G24)</f>
        <v/>
      </c>
      <c r="I28" s="62" t="str">
        <f t="shared" si="2"/>
        <v>&lt;-- Hide</v>
      </c>
    </row>
    <row r="29" spans="1:20" s="77" customFormat="1" ht="15" customHeight="1" x14ac:dyDescent="0.2">
      <c r="A29" s="164" t="str">
        <f>IF('Belt Efficiency Import'!C25="","",'Belt Efficiency Import'!C25)</f>
        <v/>
      </c>
      <c r="B29" s="166" t="str">
        <f>IF('Belt Efficiency Import'!D25="","",'Belt Efficiency Import'!D25)</f>
        <v/>
      </c>
      <c r="C29" s="139" t="str">
        <f>IF('Belt Efficiency Import'!E25="","",'Belt Efficiency Import'!E25)</f>
        <v/>
      </c>
      <c r="D29" s="139" t="str">
        <f t="shared" si="0"/>
        <v/>
      </c>
      <c r="E29" s="137"/>
      <c r="F29" s="162" t="str">
        <f>IF('Belt Efficiency Import'!F25="","",'Belt Efficiency Import'!F25)</f>
        <v/>
      </c>
      <c r="G29" s="135" t="str">
        <f t="shared" si="1"/>
        <v/>
      </c>
      <c r="H29" s="160" t="str">
        <f>IF('Belt Efficiency Import'!G25="","",'Belt Efficiency Import'!G25)</f>
        <v/>
      </c>
      <c r="I29" s="62" t="str">
        <f t="shared" si="2"/>
        <v>&lt;-- Hide</v>
      </c>
    </row>
    <row r="30" spans="1:20" s="77" customFormat="1" ht="15" customHeight="1" x14ac:dyDescent="0.2">
      <c r="A30" s="163" t="str">
        <f>IF('Belt Efficiency Import'!C26="","",'Belt Efficiency Import'!C26)</f>
        <v/>
      </c>
      <c r="B30" s="165" t="str">
        <f>IF('Belt Efficiency Import'!D26="","",'Belt Efficiency Import'!D26)</f>
        <v/>
      </c>
      <c r="C30" s="138" t="str">
        <f>IF('Belt Efficiency Import'!E26="","",'Belt Efficiency Import'!E26)</f>
        <v/>
      </c>
      <c r="D30" s="138" t="str">
        <f t="shared" si="0"/>
        <v/>
      </c>
      <c r="E30" s="134"/>
      <c r="F30" s="161" t="str">
        <f>IF('Belt Efficiency Import'!F26="","",'Belt Efficiency Import'!F26)</f>
        <v/>
      </c>
      <c r="G30" s="133" t="str">
        <f t="shared" si="1"/>
        <v/>
      </c>
      <c r="H30" s="159" t="str">
        <f>IF('Belt Efficiency Import'!G26="","",'Belt Efficiency Import'!G26)</f>
        <v/>
      </c>
      <c r="I30" s="62" t="str">
        <f t="shared" si="2"/>
        <v>&lt;-- Hide</v>
      </c>
    </row>
    <row r="31" spans="1:20" s="77" customFormat="1" ht="15" customHeight="1" x14ac:dyDescent="0.2">
      <c r="A31" s="164" t="str">
        <f>IF('Belt Efficiency Import'!C27="","",'Belt Efficiency Import'!C27)</f>
        <v/>
      </c>
      <c r="B31" s="166" t="str">
        <f>IF('Belt Efficiency Import'!D27="","",'Belt Efficiency Import'!D27)</f>
        <v/>
      </c>
      <c r="C31" s="139" t="str">
        <f>IF('Belt Efficiency Import'!E27="","",'Belt Efficiency Import'!E27)</f>
        <v/>
      </c>
      <c r="D31" s="139" t="str">
        <f t="shared" si="0"/>
        <v/>
      </c>
      <c r="E31" s="137"/>
      <c r="F31" s="162" t="str">
        <f>IF('Belt Efficiency Import'!F27="","",'Belt Efficiency Import'!F27)</f>
        <v/>
      </c>
      <c r="G31" s="135" t="str">
        <f t="shared" si="1"/>
        <v/>
      </c>
      <c r="H31" s="160" t="str">
        <f>IF('Belt Efficiency Import'!G27="","",'Belt Efficiency Import'!G27)</f>
        <v/>
      </c>
      <c r="I31" s="62" t="str">
        <f t="shared" si="2"/>
        <v>&lt;-- Hide</v>
      </c>
    </row>
    <row r="32" spans="1:20" s="77" customFormat="1" ht="15" customHeight="1" x14ac:dyDescent="0.2">
      <c r="A32" s="163" t="str">
        <f>IF('Belt Efficiency Import'!C28="","",'Belt Efficiency Import'!C28)</f>
        <v/>
      </c>
      <c r="B32" s="165" t="str">
        <f>IF('Belt Efficiency Import'!D28="","",'Belt Efficiency Import'!D28)</f>
        <v/>
      </c>
      <c r="C32" s="138" t="str">
        <f>IF('Belt Efficiency Import'!E28="","",'Belt Efficiency Import'!E28)</f>
        <v/>
      </c>
      <c r="D32" s="138" t="str">
        <f t="shared" si="0"/>
        <v/>
      </c>
      <c r="E32" s="134"/>
      <c r="F32" s="161" t="str">
        <f>IF('Belt Efficiency Import'!F28="","",'Belt Efficiency Import'!F28)</f>
        <v/>
      </c>
      <c r="G32" s="133" t="str">
        <f t="shared" si="1"/>
        <v/>
      </c>
      <c r="H32" s="159" t="str">
        <f>IF('Belt Efficiency Import'!G28="","",'Belt Efficiency Import'!G28)</f>
        <v/>
      </c>
      <c r="I32" s="62" t="str">
        <f t="shared" si="2"/>
        <v>&lt;-- Hide</v>
      </c>
    </row>
    <row r="33" spans="1:20" s="77" customFormat="1" ht="15" customHeight="1" x14ac:dyDescent="0.2">
      <c r="A33" s="164" t="str">
        <f>IF('Belt Efficiency Import'!C29="","",'Belt Efficiency Import'!C29)</f>
        <v/>
      </c>
      <c r="B33" s="166" t="str">
        <f>IF('Belt Efficiency Import'!D29="","",'Belt Efficiency Import'!D29)</f>
        <v/>
      </c>
      <c r="C33" s="139" t="str">
        <f>IF('Belt Efficiency Import'!E29="","",'Belt Efficiency Import'!E29)</f>
        <v/>
      </c>
      <c r="D33" s="139" t="str">
        <f t="shared" si="0"/>
        <v/>
      </c>
      <c r="E33" s="137"/>
      <c r="F33" s="162" t="str">
        <f>IF('Belt Efficiency Import'!F29="","",'Belt Efficiency Import'!F29)</f>
        <v/>
      </c>
      <c r="G33" s="135" t="str">
        <f t="shared" si="1"/>
        <v/>
      </c>
      <c r="H33" s="160" t="str">
        <f>IF('Belt Efficiency Import'!G29="","",'Belt Efficiency Import'!G29)</f>
        <v/>
      </c>
      <c r="I33" s="62" t="str">
        <f t="shared" si="2"/>
        <v>&lt;-- Hide</v>
      </c>
    </row>
    <row r="34" spans="1:20" s="77" customFormat="1" ht="15" customHeight="1" x14ac:dyDescent="0.2">
      <c r="A34" s="163" t="str">
        <f>IF('Belt Efficiency Import'!C30="","",'Belt Efficiency Import'!C30)</f>
        <v/>
      </c>
      <c r="B34" s="165" t="str">
        <f>IF('Belt Efficiency Import'!D30="","",'Belt Efficiency Import'!D30)</f>
        <v/>
      </c>
      <c r="C34" s="138" t="str">
        <f>IF('Belt Efficiency Import'!E30="","",'Belt Efficiency Import'!E30)</f>
        <v/>
      </c>
      <c r="D34" s="138" t="str">
        <f t="shared" si="0"/>
        <v/>
      </c>
      <c r="E34" s="134"/>
      <c r="F34" s="161" t="str">
        <f>IF('Belt Efficiency Import'!F30="","",'Belt Efficiency Import'!F30)</f>
        <v/>
      </c>
      <c r="G34" s="133" t="str">
        <f t="shared" si="1"/>
        <v/>
      </c>
      <c r="H34" s="159" t="str">
        <f>IF('Belt Efficiency Import'!G30="","",'Belt Efficiency Import'!G30)</f>
        <v/>
      </c>
      <c r="I34" s="62" t="str">
        <f t="shared" si="2"/>
        <v>&lt;-- Hide</v>
      </c>
    </row>
    <row r="35" spans="1:20" s="77" customFormat="1" ht="15" customHeight="1" x14ac:dyDescent="0.2">
      <c r="A35" s="164" t="str">
        <f>IF('Belt Efficiency Import'!C31="","",'Belt Efficiency Import'!C31)</f>
        <v/>
      </c>
      <c r="B35" s="166" t="str">
        <f>IF('Belt Efficiency Import'!D31="","",'Belt Efficiency Import'!D31)</f>
        <v/>
      </c>
      <c r="C35" s="139" t="str">
        <f>IF('Belt Efficiency Import'!E31="","",'Belt Efficiency Import'!E31)</f>
        <v/>
      </c>
      <c r="D35" s="139" t="str">
        <f t="shared" si="0"/>
        <v/>
      </c>
      <c r="E35" s="137"/>
      <c r="F35" s="162" t="str">
        <f>IF('Belt Efficiency Import'!F31="","",'Belt Efficiency Import'!F31)</f>
        <v/>
      </c>
      <c r="G35" s="135" t="str">
        <f t="shared" si="1"/>
        <v/>
      </c>
      <c r="H35" s="160" t="str">
        <f>IF('Belt Efficiency Import'!G31="","",'Belt Efficiency Import'!G31)</f>
        <v/>
      </c>
      <c r="I35" s="62" t="str">
        <f t="shared" si="2"/>
        <v>&lt;-- Hide</v>
      </c>
    </row>
    <row r="36" spans="1:20" s="77" customFormat="1" ht="15" customHeight="1" x14ac:dyDescent="0.2">
      <c r="A36" s="163" t="str">
        <f>IF('Belt Efficiency Import'!C32="","",'Belt Efficiency Import'!C32)</f>
        <v/>
      </c>
      <c r="B36" s="165" t="str">
        <f>IF('Belt Efficiency Import'!D32="","",'Belt Efficiency Import'!D32)</f>
        <v/>
      </c>
      <c r="C36" s="138" t="str">
        <f>IF('Belt Efficiency Import'!E32="","",'Belt Efficiency Import'!E32)</f>
        <v/>
      </c>
      <c r="D36" s="138" t="str">
        <f t="shared" si="0"/>
        <v/>
      </c>
      <c r="E36" s="134"/>
      <c r="F36" s="161" t="str">
        <f>IF('Belt Efficiency Import'!F32="","",'Belt Efficiency Import'!F32)</f>
        <v/>
      </c>
      <c r="G36" s="133" t="str">
        <f t="shared" si="1"/>
        <v/>
      </c>
      <c r="H36" s="159" t="str">
        <f>IF('Belt Efficiency Import'!G32="","",'Belt Efficiency Import'!G32)</f>
        <v/>
      </c>
      <c r="I36" s="62" t="str">
        <f t="shared" si="2"/>
        <v>&lt;-- Hide</v>
      </c>
    </row>
    <row r="37" spans="1:20" s="77" customFormat="1" ht="15" customHeight="1" x14ac:dyDescent="0.2">
      <c r="A37" s="164" t="str">
        <f>IF('Belt Efficiency Import'!C33="","",'Belt Efficiency Import'!C33)</f>
        <v/>
      </c>
      <c r="B37" s="166" t="str">
        <f>IF('Belt Efficiency Import'!D33="","",'Belt Efficiency Import'!D33)</f>
        <v/>
      </c>
      <c r="C37" s="139" t="str">
        <f>IF('Belt Efficiency Import'!E33="","",'Belt Efficiency Import'!E33)</f>
        <v/>
      </c>
      <c r="D37" s="139" t="str">
        <f t="shared" si="0"/>
        <v/>
      </c>
      <c r="E37" s="137"/>
      <c r="F37" s="162" t="str">
        <f>IF('Belt Efficiency Import'!F33="","",'Belt Efficiency Import'!F33)</f>
        <v/>
      </c>
      <c r="G37" s="135" t="str">
        <f t="shared" si="1"/>
        <v/>
      </c>
      <c r="H37" s="160" t="str">
        <f>IF('Belt Efficiency Import'!G33="","",'Belt Efficiency Import'!G33)</f>
        <v/>
      </c>
      <c r="I37" s="62" t="str">
        <f t="shared" si="2"/>
        <v>&lt;-- Hide</v>
      </c>
    </row>
    <row r="38" spans="1:20" ht="15" customHeight="1" x14ac:dyDescent="0.2">
      <c r="A38" s="163" t="str">
        <f>IF('Belt Efficiency Import'!C34="","",'Belt Efficiency Import'!C34)</f>
        <v/>
      </c>
      <c r="B38" s="165" t="str">
        <f>IF('Belt Efficiency Import'!D34="","",'Belt Efficiency Import'!D34)</f>
        <v/>
      </c>
      <c r="C38" s="138" t="str">
        <f>IF('Belt Efficiency Import'!E34="","",'Belt Efficiency Import'!E34)</f>
        <v/>
      </c>
      <c r="D38" s="138" t="str">
        <f t="shared" si="0"/>
        <v/>
      </c>
      <c r="E38" s="134"/>
      <c r="F38" s="161" t="str">
        <f>IF('Belt Efficiency Import'!F34="","",'Belt Efficiency Import'!F34)</f>
        <v/>
      </c>
      <c r="G38" s="133" t="str">
        <f t="shared" si="1"/>
        <v/>
      </c>
      <c r="H38" s="159" t="str">
        <f>IF('Belt Efficiency Import'!G34="","",'Belt Efficiency Import'!G34)</f>
        <v/>
      </c>
      <c r="I38" s="62" t="str">
        <f t="shared" si="2"/>
        <v>&lt;-- Hide</v>
      </c>
      <c r="J38" s="77"/>
      <c r="K38" s="77"/>
      <c r="L38" s="77"/>
      <c r="M38" s="77"/>
      <c r="N38" s="77"/>
      <c r="O38" s="77"/>
      <c r="P38" s="77"/>
      <c r="Q38" s="77"/>
      <c r="R38" s="77"/>
      <c r="S38" s="77"/>
      <c r="T38" s="77"/>
    </row>
    <row r="39" spans="1:20" ht="15" customHeight="1" x14ac:dyDescent="0.2">
      <c r="A39" s="164" t="str">
        <f>IF('Belt Efficiency Import'!C35="","",'Belt Efficiency Import'!C35)</f>
        <v/>
      </c>
      <c r="B39" s="166" t="str">
        <f>IF('Belt Efficiency Import'!D35="","",'Belt Efficiency Import'!D35)</f>
        <v/>
      </c>
      <c r="C39" s="139" t="str">
        <f>IF('Belt Efficiency Import'!E35="","",'Belt Efficiency Import'!E35)</f>
        <v/>
      </c>
      <c r="D39" s="139" t="str">
        <f t="shared" si="0"/>
        <v/>
      </c>
      <c r="E39" s="137"/>
      <c r="F39" s="162" t="str">
        <f>IF('Belt Efficiency Import'!F35="","",'Belt Efficiency Import'!F35)</f>
        <v/>
      </c>
      <c r="G39" s="135" t="str">
        <f t="shared" si="1"/>
        <v/>
      </c>
      <c r="H39" s="160" t="str">
        <f>IF('Belt Efficiency Import'!G35="","",'Belt Efficiency Import'!G35)</f>
        <v/>
      </c>
      <c r="I39" s="62" t="str">
        <f t="shared" si="2"/>
        <v>&lt;-- Hide</v>
      </c>
      <c r="J39" s="77"/>
      <c r="K39" s="77"/>
      <c r="L39" s="77"/>
      <c r="M39" s="77"/>
      <c r="N39" s="77"/>
      <c r="O39" s="77"/>
      <c r="P39" s="77"/>
      <c r="Q39" s="77"/>
      <c r="R39" s="77"/>
      <c r="S39" s="77"/>
      <c r="T39" s="77"/>
    </row>
    <row r="40" spans="1:20" ht="15" customHeight="1" x14ac:dyDescent="0.2">
      <c r="A40" s="163" t="str">
        <f>IF('Belt Efficiency Import'!C36="","",'Belt Efficiency Import'!C36)</f>
        <v/>
      </c>
      <c r="B40" s="165" t="str">
        <f>IF('Belt Efficiency Import'!D36="","",'Belt Efficiency Import'!D36)</f>
        <v/>
      </c>
      <c r="C40" s="138" t="str">
        <f>IF('Belt Efficiency Import'!E36="","",'Belt Efficiency Import'!E36)</f>
        <v/>
      </c>
      <c r="D40" s="138" t="str">
        <f t="shared" si="0"/>
        <v/>
      </c>
      <c r="E40" s="134"/>
      <c r="F40" s="161" t="str">
        <f>IF('Belt Efficiency Import'!F36="","",'Belt Efficiency Import'!F36)</f>
        <v/>
      </c>
      <c r="G40" s="133" t="str">
        <f t="shared" si="1"/>
        <v/>
      </c>
      <c r="H40" s="159" t="str">
        <f>IF('Belt Efficiency Import'!G36="","",'Belt Efficiency Import'!G36)</f>
        <v/>
      </c>
      <c r="I40" s="62" t="str">
        <f t="shared" si="2"/>
        <v>&lt;-- Hide</v>
      </c>
      <c r="J40" s="77"/>
      <c r="K40" s="77"/>
      <c r="L40" s="77"/>
      <c r="M40" s="77"/>
      <c r="N40" s="77"/>
      <c r="O40" s="77"/>
      <c r="P40" s="77"/>
      <c r="Q40" s="77"/>
      <c r="R40" s="77"/>
      <c r="S40" s="77"/>
      <c r="T40" s="77"/>
    </row>
    <row r="41" spans="1:20" ht="15" customHeight="1" x14ac:dyDescent="0.2">
      <c r="A41" s="164" t="str">
        <f>IF('Belt Efficiency Import'!C37="","",'Belt Efficiency Import'!C37)</f>
        <v/>
      </c>
      <c r="B41" s="166" t="str">
        <f>IF('Belt Efficiency Import'!D37="","",'Belt Efficiency Import'!D37)</f>
        <v/>
      </c>
      <c r="C41" s="139" t="str">
        <f>IF('Belt Efficiency Import'!E37="","",'Belt Efficiency Import'!E37)</f>
        <v/>
      </c>
      <c r="D41" s="139" t="str">
        <f t="shared" si="0"/>
        <v/>
      </c>
      <c r="E41" s="137"/>
      <c r="F41" s="162" t="str">
        <f>IF('Belt Efficiency Import'!F37="","",'Belt Efficiency Import'!F37)</f>
        <v/>
      </c>
      <c r="G41" s="135" t="str">
        <f t="shared" si="1"/>
        <v/>
      </c>
      <c r="H41" s="160" t="str">
        <f>IF('Belt Efficiency Import'!G37="","",'Belt Efficiency Import'!G37)</f>
        <v/>
      </c>
      <c r="I41" s="62" t="str">
        <f t="shared" si="2"/>
        <v>&lt;-- Hide</v>
      </c>
      <c r="J41" s="77"/>
      <c r="K41" s="77"/>
      <c r="L41" s="77"/>
      <c r="M41" s="77"/>
      <c r="N41" s="77"/>
      <c r="O41" s="77"/>
      <c r="P41" s="77"/>
      <c r="Q41" s="77"/>
      <c r="R41" s="77"/>
      <c r="S41" s="77"/>
      <c r="T41" s="77"/>
    </row>
    <row r="42" spans="1:20" ht="15" customHeight="1" x14ac:dyDescent="0.2">
      <c r="A42" s="163" t="str">
        <f>IF('Belt Efficiency Import'!C38="","",'Belt Efficiency Import'!C38)</f>
        <v/>
      </c>
      <c r="B42" s="165" t="str">
        <f>IF('Belt Efficiency Import'!D38="","",'Belt Efficiency Import'!D38)</f>
        <v/>
      </c>
      <c r="C42" s="138" t="str">
        <f>IF('Belt Efficiency Import'!E38="","",'Belt Efficiency Import'!E38)</f>
        <v/>
      </c>
      <c r="D42" s="138" t="str">
        <f t="shared" si="0"/>
        <v/>
      </c>
      <c r="E42" s="134"/>
      <c r="F42" s="161" t="str">
        <f>IF('Belt Efficiency Import'!F38="","",'Belt Efficiency Import'!F38)</f>
        <v/>
      </c>
      <c r="G42" s="133" t="str">
        <f t="shared" si="1"/>
        <v/>
      </c>
      <c r="H42" s="159" t="str">
        <f>IF('Belt Efficiency Import'!G38="","",'Belt Efficiency Import'!G38)</f>
        <v/>
      </c>
      <c r="I42" s="62" t="str">
        <f t="shared" si="2"/>
        <v>&lt;-- Hide</v>
      </c>
      <c r="J42" s="77"/>
      <c r="K42" s="77"/>
      <c r="L42" s="77"/>
      <c r="M42" s="77"/>
      <c r="N42" s="77"/>
      <c r="O42" s="77"/>
      <c r="P42" s="77"/>
      <c r="Q42" s="77"/>
      <c r="R42" s="77"/>
      <c r="S42" s="77"/>
      <c r="T42" s="77"/>
    </row>
    <row r="43" spans="1:20" ht="15" customHeight="1" x14ac:dyDescent="0.2">
      <c r="A43" s="164" t="str">
        <f>IF('Belt Efficiency Import'!C39="","",'Belt Efficiency Import'!C39)</f>
        <v/>
      </c>
      <c r="B43" s="166" t="str">
        <f>IF('Belt Efficiency Import'!D39="","",'Belt Efficiency Import'!D39)</f>
        <v/>
      </c>
      <c r="C43" s="139" t="str">
        <f>IF('Belt Efficiency Import'!E39="","",'Belt Efficiency Import'!E39)</f>
        <v/>
      </c>
      <c r="D43" s="139" t="str">
        <f t="shared" si="0"/>
        <v/>
      </c>
      <c r="E43" s="137"/>
      <c r="F43" s="162" t="str">
        <f>IF('Belt Efficiency Import'!F39="","",'Belt Efficiency Import'!F39)</f>
        <v/>
      </c>
      <c r="G43" s="135" t="str">
        <f t="shared" si="1"/>
        <v/>
      </c>
      <c r="H43" s="160" t="str">
        <f>IF('Belt Efficiency Import'!G39="","",'Belt Efficiency Import'!G39)</f>
        <v/>
      </c>
      <c r="I43" s="62" t="str">
        <f t="shared" si="2"/>
        <v>&lt;-- Hide</v>
      </c>
      <c r="J43" s="77"/>
      <c r="K43" s="77"/>
      <c r="L43" s="77"/>
      <c r="M43" s="77"/>
      <c r="N43" s="77"/>
      <c r="O43" s="77"/>
      <c r="P43" s="77"/>
      <c r="Q43" s="77"/>
      <c r="R43" s="77"/>
      <c r="S43" s="77"/>
      <c r="T43" s="77"/>
    </row>
    <row r="44" spans="1:20" ht="15" customHeight="1" x14ac:dyDescent="0.2">
      <c r="A44" s="163" t="str">
        <f>IF('Belt Efficiency Import'!C40="","",'Belt Efficiency Import'!C40)</f>
        <v/>
      </c>
      <c r="B44" s="165" t="str">
        <f>IF('Belt Efficiency Import'!D40="","",'Belt Efficiency Import'!D40)</f>
        <v/>
      </c>
      <c r="C44" s="138" t="str">
        <f>IF('Belt Efficiency Import'!E40="","",'Belt Efficiency Import'!E40)</f>
        <v/>
      </c>
      <c r="D44" s="138" t="str">
        <f t="shared" si="0"/>
        <v/>
      </c>
      <c r="E44" s="134"/>
      <c r="F44" s="161" t="str">
        <f>IF('Belt Efficiency Import'!F40="","",'Belt Efficiency Import'!F40)</f>
        <v/>
      </c>
      <c r="G44" s="133" t="str">
        <f t="shared" si="1"/>
        <v/>
      </c>
      <c r="H44" s="159" t="str">
        <f>IF('Belt Efficiency Import'!G40="","",'Belt Efficiency Import'!G40)</f>
        <v/>
      </c>
      <c r="I44" s="62" t="str">
        <f t="shared" si="2"/>
        <v>&lt;-- Hide</v>
      </c>
      <c r="J44" s="77"/>
      <c r="K44" s="77"/>
      <c r="L44" s="77"/>
      <c r="M44" s="77"/>
      <c r="N44" s="77"/>
      <c r="O44" s="77"/>
      <c r="P44" s="77"/>
      <c r="Q44" s="77"/>
      <c r="R44" s="77"/>
      <c r="S44" s="77"/>
      <c r="T44" s="77"/>
    </row>
    <row r="45" spans="1:20" ht="15" customHeight="1" x14ac:dyDescent="0.2">
      <c r="A45" s="139" t="str">
        <f>IF('Belt Efficiency Import'!C41="","",'Belt Efficiency Import'!C41)</f>
        <v/>
      </c>
      <c r="B45" s="166" t="str">
        <f>IF('Belt Efficiency Import'!D41="","",'Belt Efficiency Import'!D41)</f>
        <v/>
      </c>
      <c r="C45" s="139" t="str">
        <f>IF('Belt Efficiency Import'!E41="","",'Belt Efficiency Import'!E41)</f>
        <v/>
      </c>
      <c r="D45" s="139" t="str">
        <f t="shared" si="0"/>
        <v/>
      </c>
      <c r="E45" s="137"/>
      <c r="F45" s="162" t="str">
        <f>IF('Belt Efficiency Import'!F41="","",'Belt Efficiency Import'!F41)</f>
        <v/>
      </c>
      <c r="G45" s="135" t="str">
        <f t="shared" si="1"/>
        <v/>
      </c>
      <c r="H45" s="160" t="str">
        <f>IF('Belt Efficiency Import'!G41="","",'Belt Efficiency Import'!G41)</f>
        <v/>
      </c>
      <c r="I45" s="62" t="str">
        <f t="shared" si="2"/>
        <v>&lt;-- Hide</v>
      </c>
      <c r="J45" s="77"/>
      <c r="K45" s="77"/>
      <c r="L45" s="77"/>
      <c r="M45" s="77"/>
      <c r="N45" s="77"/>
      <c r="O45" s="77"/>
      <c r="P45" s="77"/>
      <c r="Q45" s="77"/>
      <c r="R45" s="77"/>
      <c r="S45" s="77"/>
      <c r="T45" s="77"/>
    </row>
    <row r="46" spans="1:20" ht="15" customHeight="1" x14ac:dyDescent="0.2">
      <c r="A46" s="66" t="s">
        <v>157</v>
      </c>
      <c r="B46" s="102">
        <f>SUM(B8:B45)</f>
        <v>30</v>
      </c>
      <c r="C46" s="102"/>
      <c r="D46" s="140">
        <f>SUM(D8:D45)</f>
        <v>640</v>
      </c>
      <c r="E46" s="58"/>
      <c r="F46" s="58"/>
      <c r="G46" s="103">
        <f>SUM(G8:G45)</f>
        <v>5438.0774018027469</v>
      </c>
      <c r="H46" s="104">
        <f>SUM(H8:H45)</f>
        <v>1937022.998619433</v>
      </c>
      <c r="I46" s="77"/>
      <c r="J46" s="77"/>
      <c r="K46" s="77"/>
      <c r="L46" s="77"/>
      <c r="M46" s="77"/>
      <c r="N46" s="77"/>
      <c r="O46" s="77"/>
      <c r="P46" s="77"/>
      <c r="Q46" s="77"/>
      <c r="R46" s="77"/>
      <c r="S46" s="77"/>
      <c r="T46" s="77"/>
    </row>
    <row r="47" spans="1:20" ht="15" customHeight="1" x14ac:dyDescent="0.2">
      <c r="A47" s="42"/>
      <c r="B47" s="42"/>
      <c r="C47" s="42"/>
      <c r="D47" s="42"/>
      <c r="E47" s="42"/>
      <c r="F47" s="42"/>
      <c r="G47" s="42"/>
      <c r="H47" s="42"/>
      <c r="I47" s="77"/>
      <c r="J47" s="77"/>
      <c r="K47" s="77"/>
      <c r="L47" s="77"/>
      <c r="M47" s="77"/>
      <c r="N47" s="77"/>
      <c r="O47" s="77"/>
      <c r="P47" s="77"/>
      <c r="Q47" s="77"/>
      <c r="R47" s="77"/>
      <c r="S47" s="77"/>
      <c r="T47" s="77"/>
    </row>
    <row r="48" spans="1:20" ht="15" customHeight="1" x14ac:dyDescent="0.2">
      <c r="A48" s="82" t="s">
        <v>181</v>
      </c>
      <c r="B48" s="82"/>
      <c r="C48" s="82"/>
      <c r="D48" s="82"/>
      <c r="E48" s="82"/>
      <c r="F48" s="82"/>
      <c r="G48" s="82"/>
      <c r="H48" s="82"/>
      <c r="I48" s="77"/>
      <c r="J48" s="77"/>
      <c r="K48" s="77"/>
      <c r="L48" s="77"/>
      <c r="M48" s="77"/>
      <c r="N48" s="77"/>
      <c r="O48" s="77"/>
      <c r="P48" s="77"/>
      <c r="Q48" s="77"/>
      <c r="R48" s="77"/>
      <c r="S48" s="77"/>
      <c r="T48" s="77"/>
    </row>
    <row r="49" spans="1:20" ht="15" customHeight="1" x14ac:dyDescent="0.2">
      <c r="A49" s="209" t="s">
        <v>245</v>
      </c>
      <c r="B49" s="209"/>
      <c r="C49" s="209"/>
      <c r="D49" s="209"/>
      <c r="E49" s="209"/>
      <c r="F49" s="209"/>
      <c r="G49" s="209"/>
      <c r="H49" s="209"/>
      <c r="I49" s="77"/>
      <c r="J49" s="77"/>
      <c r="K49" s="77"/>
      <c r="L49" s="77"/>
      <c r="M49" s="77"/>
      <c r="N49" s="77"/>
      <c r="O49" s="77"/>
      <c r="P49" s="77"/>
      <c r="Q49" s="77"/>
      <c r="R49" s="77"/>
      <c r="S49" s="77"/>
      <c r="T49" s="77"/>
    </row>
    <row r="50" spans="1:20" ht="15" customHeight="1" x14ac:dyDescent="0.2">
      <c r="A50" s="210" t="s">
        <v>310</v>
      </c>
      <c r="B50" s="210"/>
      <c r="C50" s="210"/>
      <c r="D50" s="210"/>
      <c r="E50" s="210"/>
      <c r="F50" s="210"/>
      <c r="G50" s="210"/>
      <c r="H50" s="210"/>
      <c r="I50" s="77"/>
      <c r="J50" s="77"/>
      <c r="K50" s="77"/>
      <c r="L50" s="77"/>
      <c r="M50" s="77"/>
      <c r="N50" s="77"/>
      <c r="O50" s="77"/>
      <c r="P50" s="77"/>
      <c r="Q50" s="77"/>
      <c r="R50" s="77"/>
      <c r="S50" s="77"/>
      <c r="T50" s="77"/>
    </row>
    <row r="51" spans="1:20" ht="15" customHeight="1" x14ac:dyDescent="0.2">
      <c r="A51" s="210"/>
      <c r="B51" s="210"/>
      <c r="C51" s="210"/>
      <c r="D51" s="210"/>
      <c r="E51" s="210"/>
      <c r="F51" s="210"/>
      <c r="G51" s="210"/>
      <c r="H51" s="210"/>
      <c r="I51" s="77"/>
      <c r="J51" s="77"/>
      <c r="K51" s="77"/>
      <c r="L51" s="77"/>
      <c r="M51" s="77"/>
      <c r="N51" s="77"/>
      <c r="O51" s="77"/>
      <c r="P51" s="77"/>
      <c r="Q51" s="77"/>
      <c r="R51" s="77"/>
      <c r="S51" s="77"/>
      <c r="T51" s="77"/>
    </row>
    <row r="52" spans="1:20" ht="15" customHeight="1" x14ac:dyDescent="0.2">
      <c r="A52" s="82" t="s">
        <v>182</v>
      </c>
      <c r="B52" s="82"/>
      <c r="C52" s="82"/>
      <c r="D52" s="82"/>
      <c r="E52" s="82"/>
      <c r="F52" s="82"/>
      <c r="G52" s="82"/>
      <c r="H52" s="82"/>
      <c r="I52" s="77"/>
      <c r="J52" s="77"/>
      <c r="K52" s="77"/>
      <c r="L52" s="77"/>
      <c r="M52" s="77"/>
      <c r="N52" s="77"/>
      <c r="O52" s="77"/>
      <c r="P52" s="77"/>
      <c r="Q52" s="77"/>
      <c r="R52" s="77"/>
      <c r="S52" s="77"/>
      <c r="T52" s="77"/>
    </row>
    <row r="53" spans="1:20" ht="15" customHeight="1" x14ac:dyDescent="0.2">
      <c r="A53" s="207" t="s">
        <v>244</v>
      </c>
      <c r="B53" s="207"/>
      <c r="C53" s="207"/>
      <c r="D53" s="207"/>
      <c r="E53" s="207"/>
      <c r="F53" s="207"/>
      <c r="G53" s="207"/>
      <c r="H53" s="207"/>
      <c r="I53" s="77"/>
      <c r="J53" s="77"/>
    </row>
    <row r="54" spans="1:20" ht="15" customHeight="1" x14ac:dyDescent="0.2">
      <c r="A54" s="208"/>
      <c r="B54" s="208"/>
      <c r="C54" s="208"/>
      <c r="D54" s="208"/>
      <c r="E54" s="208"/>
      <c r="F54" s="208"/>
      <c r="G54" s="208"/>
      <c r="H54" s="208"/>
      <c r="I54" s="77"/>
      <c r="J54" s="77"/>
    </row>
    <row r="55" spans="1:20" ht="15" customHeight="1" x14ac:dyDescent="0.2">
      <c r="A55" s="42"/>
      <c r="B55" s="42"/>
      <c r="C55" s="42"/>
      <c r="D55" s="42"/>
      <c r="E55" s="42"/>
      <c r="F55" s="42"/>
      <c r="G55" s="42"/>
      <c r="H55" s="42"/>
      <c r="I55" s="77"/>
      <c r="J55" s="77"/>
    </row>
    <row r="56" spans="1:20" ht="15" customHeight="1" x14ac:dyDescent="0.2">
      <c r="A56" s="42"/>
      <c r="B56" s="42"/>
      <c r="C56" s="42"/>
      <c r="D56" s="42"/>
      <c r="E56" s="42"/>
      <c r="F56" s="42"/>
      <c r="G56" s="42"/>
      <c r="H56" s="42"/>
      <c r="I56" s="77"/>
      <c r="J56" s="77"/>
    </row>
    <row r="57" spans="1:20" ht="15" customHeight="1" x14ac:dyDescent="0.2">
      <c r="A57" s="42"/>
      <c r="B57" s="42"/>
      <c r="C57" s="42"/>
      <c r="D57" s="42"/>
      <c r="E57" s="42"/>
      <c r="F57" s="42"/>
      <c r="G57" s="42"/>
      <c r="H57" s="42"/>
      <c r="I57" s="77"/>
      <c r="J57" s="77"/>
    </row>
    <row r="58" spans="1:20" ht="15" customHeight="1" x14ac:dyDescent="0.2">
      <c r="A58" s="42"/>
      <c r="B58" s="42"/>
      <c r="C58" s="42"/>
      <c r="D58" s="42"/>
      <c r="E58" s="42"/>
      <c r="F58" s="42"/>
      <c r="G58" s="42"/>
      <c r="H58" s="42"/>
      <c r="I58" s="77"/>
      <c r="J58" s="77"/>
    </row>
    <row r="59" spans="1:20" ht="15" customHeight="1" x14ac:dyDescent="0.2">
      <c r="A59" s="42"/>
      <c r="B59" s="42"/>
      <c r="C59" s="42"/>
      <c r="D59" s="42"/>
      <c r="E59" s="42"/>
      <c r="F59" s="42"/>
      <c r="G59" s="42"/>
      <c r="H59" s="42"/>
      <c r="I59" s="77"/>
      <c r="J59" s="77"/>
    </row>
    <row r="60" spans="1:20" ht="15" customHeight="1" x14ac:dyDescent="0.2">
      <c r="A60" s="42"/>
      <c r="B60" s="42"/>
      <c r="C60" s="42"/>
      <c r="D60" s="42"/>
      <c r="E60" s="42"/>
      <c r="F60" s="42"/>
      <c r="G60" s="42"/>
      <c r="H60" s="42"/>
      <c r="I60" s="77"/>
      <c r="J60" s="77"/>
    </row>
    <row r="61" spans="1:20" ht="15" customHeight="1" x14ac:dyDescent="0.2">
      <c r="A61" s="42"/>
      <c r="B61" s="42"/>
      <c r="C61" s="42"/>
      <c r="D61" s="42"/>
      <c r="E61" s="42"/>
      <c r="F61" s="42"/>
      <c r="G61" s="42"/>
      <c r="H61" s="42"/>
      <c r="I61" s="77"/>
      <c r="J61" s="77"/>
    </row>
    <row r="62" spans="1:20" ht="15" customHeight="1" x14ac:dyDescent="0.2">
      <c r="A62" s="42"/>
      <c r="B62" s="42"/>
      <c r="C62" s="42"/>
      <c r="D62" s="42"/>
      <c r="E62" s="42"/>
      <c r="F62" s="42"/>
      <c r="G62" s="42"/>
      <c r="H62" s="42"/>
      <c r="I62" s="77"/>
      <c r="J62" s="77"/>
    </row>
    <row r="63" spans="1:20" ht="15" customHeight="1" x14ac:dyDescent="0.2">
      <c r="A63" s="42"/>
      <c r="B63" s="42"/>
      <c r="C63" s="42"/>
      <c r="D63" s="42"/>
      <c r="E63" s="42"/>
      <c r="F63" s="42"/>
      <c r="G63" s="42"/>
      <c r="H63" s="42"/>
    </row>
    <row r="64" spans="1:20" ht="15" customHeight="1" x14ac:dyDescent="0.2">
      <c r="A64" s="42"/>
      <c r="B64" s="42"/>
      <c r="C64" s="42"/>
      <c r="D64" s="42"/>
      <c r="E64" s="42"/>
      <c r="F64" s="42"/>
      <c r="G64" s="42"/>
      <c r="H64" s="42"/>
    </row>
    <row r="65" spans="1:8" ht="15" customHeight="1" x14ac:dyDescent="0.2">
      <c r="A65" s="42"/>
      <c r="B65" s="42"/>
      <c r="C65" s="42"/>
      <c r="D65" s="42"/>
      <c r="E65" s="42"/>
      <c r="F65" s="42"/>
      <c r="G65" s="42"/>
      <c r="H65" s="42"/>
    </row>
    <row r="66" spans="1:8" ht="15" customHeight="1" x14ac:dyDescent="0.2">
      <c r="A66" s="42"/>
      <c r="B66" s="42"/>
      <c r="C66" s="42"/>
      <c r="D66" s="42"/>
      <c r="E66" s="42"/>
      <c r="F66" s="42"/>
      <c r="G66" s="42"/>
      <c r="H66" s="42"/>
    </row>
    <row r="67" spans="1:8" ht="15" customHeight="1" x14ac:dyDescent="0.2">
      <c r="A67" s="42"/>
      <c r="B67" s="42"/>
      <c r="C67" s="42"/>
      <c r="D67" s="42"/>
      <c r="E67" s="42"/>
      <c r="F67" s="42"/>
      <c r="G67" s="42"/>
      <c r="H67" s="42"/>
    </row>
    <row r="68" spans="1:8" ht="15" customHeight="1" x14ac:dyDescent="0.2">
      <c r="A68" s="42"/>
      <c r="B68" s="42"/>
      <c r="C68" s="42"/>
      <c r="D68" s="42"/>
      <c r="E68" s="42"/>
      <c r="F68" s="42"/>
      <c r="G68" s="42"/>
      <c r="H68" s="42"/>
    </row>
    <row r="69" spans="1:8" ht="15" customHeight="1" x14ac:dyDescent="0.2">
      <c r="A69" s="42"/>
      <c r="B69" s="42"/>
      <c r="C69" s="42"/>
      <c r="D69" s="42"/>
      <c r="E69" s="42"/>
      <c r="F69" s="42"/>
      <c r="G69" s="42"/>
      <c r="H69" s="42"/>
    </row>
    <row r="70" spans="1:8" ht="15" customHeight="1" x14ac:dyDescent="0.2"/>
    <row r="71" spans="1:8" ht="15" customHeight="1" x14ac:dyDescent="0.2"/>
    <row r="72" spans="1:8" ht="15" customHeight="1" x14ac:dyDescent="0.2"/>
    <row r="73" spans="1:8" ht="15" customHeight="1" x14ac:dyDescent="0.2"/>
    <row r="74" spans="1:8" ht="15" customHeight="1" x14ac:dyDescent="0.2"/>
    <row r="75" spans="1:8" ht="15" customHeight="1" x14ac:dyDescent="0.2"/>
    <row r="76" spans="1:8" ht="15" customHeight="1" x14ac:dyDescent="0.2"/>
    <row r="77" spans="1:8" ht="15" customHeight="1" x14ac:dyDescent="0.2"/>
    <row r="78" spans="1:8" ht="15" customHeight="1" x14ac:dyDescent="0.2"/>
    <row r="79" spans="1:8" ht="15" customHeight="1" x14ac:dyDescent="0.2"/>
    <row r="80" spans="1: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sheetData>
  <sheetProtection selectLockedCells="1"/>
  <mergeCells count="8">
    <mergeCell ref="A53:H54"/>
    <mergeCell ref="C4:D4"/>
    <mergeCell ref="F4:H4"/>
    <mergeCell ref="A2:H2"/>
    <mergeCell ref="A1:H1"/>
    <mergeCell ref="A3:H3"/>
    <mergeCell ref="A49:H49"/>
    <mergeCell ref="A50:H51"/>
  </mergeCells>
  <printOptions horizontalCentered="1"/>
  <pageMargins left="0.25" right="0.25" top="0.5" bottom="0.75" header="0.3" footer="0.3"/>
  <pageSetup orientation="portrait" r:id="rId1"/>
  <colBreaks count="1" manualBreakCount="1">
    <brk id="10" max="1048575" man="1"/>
  </colBreaks>
  <ignoredErrors>
    <ignoredError sqref="B8:C45 H8:H45"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sheetPr>
  <dimension ref="A1:AO311"/>
  <sheetViews>
    <sheetView showGridLines="0" view="pageBreakPreview" zoomScaleNormal="100" zoomScaleSheetLayoutView="100" workbookViewId="0">
      <selection activeCell="K27" sqref="K27"/>
    </sheetView>
  </sheetViews>
  <sheetFormatPr defaultRowHeight="14.2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8" width="9.33203125" style="62"/>
    <col min="9" max="16384" width="9.33203125" style="1"/>
  </cols>
  <sheetData>
    <row r="1" spans="1:41" s="2" customFormat="1" ht="30" customHeight="1" x14ac:dyDescent="0.2">
      <c r="A1" s="203" t="str">
        <f>"AR No. "&amp;'Database Export'!A3&amp;" - Analysis"</f>
        <v>AR No. # - Analysis</v>
      </c>
      <c r="B1" s="203"/>
      <c r="C1" s="203"/>
      <c r="D1" s="203"/>
      <c r="E1" s="203"/>
      <c r="F1" s="203"/>
      <c r="G1" s="203"/>
      <c r="H1" s="6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204" t="str">
        <f>Narrative!A2</f>
        <v>Efficient Belt Drives Template style 2015</v>
      </c>
      <c r="B2" s="204"/>
      <c r="C2" s="204"/>
      <c r="D2" s="204"/>
      <c r="E2" s="204"/>
      <c r="F2" s="204"/>
      <c r="G2" s="204"/>
    </row>
    <row r="3" spans="1:41" ht="15" customHeight="1" x14ac:dyDescent="0.2">
      <c r="A3" s="82" t="s">
        <v>226</v>
      </c>
      <c r="B3" s="82"/>
      <c r="C3" s="82"/>
      <c r="D3" s="82"/>
      <c r="E3" s="82"/>
      <c r="G3" s="4" t="s">
        <v>158</v>
      </c>
      <c r="H3" s="62" t="s">
        <v>193</v>
      </c>
    </row>
    <row r="4" spans="1:41" ht="15" customHeight="1" x14ac:dyDescent="0.2">
      <c r="A4" s="8" t="s">
        <v>183</v>
      </c>
      <c r="B4" s="9"/>
      <c r="C4" s="9"/>
      <c r="D4" s="9"/>
      <c r="E4" s="8"/>
      <c r="G4" s="84" t="s">
        <v>246</v>
      </c>
    </row>
    <row r="5" spans="1:41" ht="15" customHeight="1" x14ac:dyDescent="0.25">
      <c r="A5" s="5" t="s">
        <v>221</v>
      </c>
      <c r="B5" s="75" t="s">
        <v>169</v>
      </c>
      <c r="C5" s="79">
        <v>0.05</v>
      </c>
      <c r="D5" s="10" t="s">
        <v>185</v>
      </c>
      <c r="E5" s="12" t="s">
        <v>160</v>
      </c>
      <c r="G5" s="51" t="s">
        <v>247</v>
      </c>
      <c r="Q5" s="110"/>
    </row>
    <row r="6" spans="1:41" ht="15" customHeight="1" x14ac:dyDescent="0.25">
      <c r="A6" s="5" t="s">
        <v>168</v>
      </c>
      <c r="B6" s="75" t="s">
        <v>170</v>
      </c>
      <c r="C6" s="76">
        <v>5</v>
      </c>
      <c r="D6" s="10" t="s">
        <v>184</v>
      </c>
      <c r="E6" s="86" t="s">
        <v>160</v>
      </c>
      <c r="G6" s="51"/>
    </row>
    <row r="7" spans="1:41" s="77" customFormat="1" ht="15" customHeight="1" x14ac:dyDescent="0.2">
      <c r="A7" s="116"/>
      <c r="B7" s="116"/>
      <c r="C7" s="116"/>
      <c r="D7" s="116"/>
      <c r="E7" s="116"/>
      <c r="G7" s="51" t="s">
        <v>313</v>
      </c>
      <c r="H7" s="62"/>
    </row>
    <row r="8" spans="1:41" ht="15" customHeight="1" x14ac:dyDescent="0.2">
      <c r="A8" s="82" t="s">
        <v>281</v>
      </c>
      <c r="B8" s="82"/>
      <c r="C8" s="82"/>
      <c r="D8" s="82"/>
      <c r="E8" s="82"/>
      <c r="G8" s="51"/>
    </row>
    <row r="9" spans="1:41" ht="15" customHeight="1" x14ac:dyDescent="0.2">
      <c r="A9" s="84" t="s">
        <v>279</v>
      </c>
      <c r="B9" s="84"/>
      <c r="C9" s="84"/>
      <c r="D9" s="84"/>
      <c r="E9" s="84"/>
      <c r="G9" s="84" t="s">
        <v>248</v>
      </c>
    </row>
    <row r="10" spans="1:41" ht="15" customHeight="1" x14ac:dyDescent="0.25">
      <c r="A10" s="99" t="s">
        <v>260</v>
      </c>
      <c r="B10" s="3"/>
      <c r="C10" s="212" t="s">
        <v>305</v>
      </c>
      <c r="D10" s="213"/>
      <c r="E10" s="86" t="s">
        <v>161</v>
      </c>
      <c r="G10" s="51" t="s">
        <v>288</v>
      </c>
    </row>
    <row r="11" spans="1:41" ht="15" customHeight="1" x14ac:dyDescent="0.25">
      <c r="A11" s="99" t="s">
        <v>261</v>
      </c>
      <c r="B11" s="120" t="s">
        <v>271</v>
      </c>
      <c r="C11" s="125">
        <f>IF(C10="",0,IF(C10="Standard V-Belts",0.93,IF(C10="Notched V-Belts",0.95,0)))</f>
        <v>0.93</v>
      </c>
      <c r="D11" s="3"/>
      <c r="E11" s="86" t="s">
        <v>191</v>
      </c>
      <c r="G11" s="51"/>
    </row>
    <row r="12" spans="1:41" ht="15" customHeight="1" x14ac:dyDescent="0.2">
      <c r="A12" s="99" t="s">
        <v>262</v>
      </c>
      <c r="B12" s="3"/>
      <c r="C12" s="212" t="s">
        <v>317</v>
      </c>
      <c r="D12" s="213"/>
      <c r="E12" s="86" t="s">
        <v>161</v>
      </c>
      <c r="G12" s="77"/>
    </row>
    <row r="13" spans="1:41" ht="15" customHeight="1" x14ac:dyDescent="0.25">
      <c r="A13" s="99" t="s">
        <v>263</v>
      </c>
      <c r="B13" s="75" t="s">
        <v>272</v>
      </c>
      <c r="C13" s="125">
        <f>IF(OR(C12="",C12="N/A"),0,IF(C12="Standard V-Belts",0.93,IF(C12="Notched V-Belts",0.95,0)))</f>
        <v>0</v>
      </c>
      <c r="D13" s="3"/>
      <c r="E13" s="86" t="s">
        <v>191</v>
      </c>
      <c r="G13" s="51" t="s">
        <v>296</v>
      </c>
    </row>
    <row r="14" spans="1:41" ht="15" customHeight="1" x14ac:dyDescent="0.2">
      <c r="A14" s="84" t="s">
        <v>225</v>
      </c>
      <c r="B14" s="84"/>
      <c r="C14" s="84"/>
      <c r="D14" s="84"/>
      <c r="E14" s="84"/>
      <c r="K14" s="101"/>
    </row>
    <row r="15" spans="1:41" ht="15" customHeight="1" x14ac:dyDescent="0.25">
      <c r="A15" s="94" t="s">
        <v>258</v>
      </c>
      <c r="B15" s="75" t="s">
        <v>325</v>
      </c>
      <c r="C15" s="126">
        <v>1</v>
      </c>
      <c r="D15" s="85"/>
      <c r="E15" s="86" t="s">
        <v>164</v>
      </c>
      <c r="G15" s="51" t="s">
        <v>297</v>
      </c>
    </row>
    <row r="16" spans="1:41" ht="15" customHeight="1" x14ac:dyDescent="0.25">
      <c r="A16" s="99" t="s">
        <v>259</v>
      </c>
      <c r="B16" s="75" t="s">
        <v>326</v>
      </c>
      <c r="C16" s="127"/>
      <c r="D16" s="85"/>
      <c r="E16" s="86" t="s">
        <v>164</v>
      </c>
      <c r="G16" s="77"/>
      <c r="H16" s="62" t="str">
        <f>IF(C15+C16&gt;1,"&lt;-- Total Replacement Fraction &gt; 100%",IF(AND(C13=0,C16&gt;0),"&lt;-- Only One Belt Type Selected, Make Replacement Fraction (2nd) Zero or Blank",""))</f>
        <v/>
      </c>
      <c r="J16" s="119"/>
    </row>
    <row r="17" spans="1:13" ht="15" customHeight="1" x14ac:dyDescent="0.25">
      <c r="A17" s="84" t="s">
        <v>276</v>
      </c>
      <c r="B17" s="84"/>
      <c r="C17" s="84"/>
      <c r="D17" s="84"/>
      <c r="E17" s="84"/>
      <c r="G17" s="51" t="s">
        <v>289</v>
      </c>
    </row>
    <row r="18" spans="1:13" ht="15" customHeight="1" x14ac:dyDescent="0.25">
      <c r="A18" s="112" t="s">
        <v>278</v>
      </c>
      <c r="B18" s="75" t="s">
        <v>277</v>
      </c>
      <c r="C18" s="105">
        <f>IF(C13="", C11, (C11*C15+C13*C16)/(C15+C16))</f>
        <v>0.93</v>
      </c>
      <c r="D18" s="85"/>
      <c r="E18" s="86" t="s">
        <v>197</v>
      </c>
      <c r="G18" s="51"/>
      <c r="M18" s="121"/>
    </row>
    <row r="19" spans="1:13" ht="15" customHeight="1" x14ac:dyDescent="0.2">
      <c r="A19" s="84" t="s">
        <v>280</v>
      </c>
      <c r="B19" s="84"/>
      <c r="C19" s="84"/>
      <c r="D19" s="84"/>
      <c r="E19" s="84"/>
    </row>
    <row r="20" spans="1:13" ht="15" customHeight="1" x14ac:dyDescent="0.25">
      <c r="A20" s="99" t="s">
        <v>222</v>
      </c>
      <c r="B20" s="80"/>
      <c r="C20" s="212" t="s">
        <v>269</v>
      </c>
      <c r="D20" s="213"/>
      <c r="E20" s="86"/>
      <c r="G20" s="51" t="s">
        <v>290</v>
      </c>
    </row>
    <row r="21" spans="1:13" ht="15" customHeight="1" x14ac:dyDescent="0.25">
      <c r="A21" s="99" t="s">
        <v>223</v>
      </c>
      <c r="B21" s="75" t="s">
        <v>283</v>
      </c>
      <c r="C21" s="105">
        <f>IF(C20="","",IF(C20="High Torque Drives",0.98,IF(C20="Notched V-Belts",0.95,"")))</f>
        <v>0.95</v>
      </c>
      <c r="D21" s="90"/>
      <c r="E21" s="86" t="s">
        <v>160</v>
      </c>
      <c r="G21" s="51"/>
    </row>
    <row r="22" spans="1:13" ht="15" customHeight="1" x14ac:dyDescent="0.2"/>
    <row r="23" spans="1:13" ht="15" customHeight="1" x14ac:dyDescent="0.25">
      <c r="A23" s="82" t="s">
        <v>194</v>
      </c>
      <c r="B23" s="82"/>
      <c r="C23" s="82"/>
      <c r="D23" s="82"/>
      <c r="E23" s="82"/>
      <c r="G23" s="51" t="s">
        <v>291</v>
      </c>
    </row>
    <row r="24" spans="1:13" ht="15" customHeight="1" x14ac:dyDescent="0.2">
      <c r="A24" s="84" t="s">
        <v>195</v>
      </c>
      <c r="B24" s="84"/>
      <c r="C24" s="84"/>
      <c r="D24" s="84"/>
      <c r="E24" s="84"/>
    </row>
    <row r="25" spans="1:13" ht="15" customHeight="1" x14ac:dyDescent="0.25">
      <c r="A25" s="5" t="s">
        <v>301</v>
      </c>
      <c r="B25" s="75" t="s">
        <v>284</v>
      </c>
      <c r="C25" s="87">
        <f>IF(C15="","-",(C15+C16)*'Drive Motor Inventory'!G46)</f>
        <v>5438.0774018027469</v>
      </c>
      <c r="D25" s="10" t="s">
        <v>327</v>
      </c>
      <c r="E25" s="86" t="s">
        <v>198</v>
      </c>
      <c r="G25" s="51" t="s">
        <v>292</v>
      </c>
    </row>
    <row r="26" spans="1:13" ht="15" customHeight="1" x14ac:dyDescent="0.25">
      <c r="A26" s="5" t="s">
        <v>302</v>
      </c>
      <c r="B26" s="75" t="s">
        <v>285</v>
      </c>
      <c r="C26" s="87">
        <f>(C15+C16)*'Drive Motor Inventory'!H46</f>
        <v>1937022.998619433</v>
      </c>
      <c r="D26" s="10" t="s">
        <v>167</v>
      </c>
      <c r="E26" s="12" t="s">
        <v>201</v>
      </c>
    </row>
    <row r="27" spans="1:13" ht="15" customHeight="1" x14ac:dyDescent="0.25">
      <c r="A27" s="84" t="s">
        <v>196</v>
      </c>
      <c r="B27" s="84"/>
      <c r="C27" s="84"/>
      <c r="D27" s="84"/>
      <c r="E27" s="84"/>
      <c r="G27" s="51" t="s">
        <v>314</v>
      </c>
    </row>
    <row r="28" spans="1:13" ht="15" customHeight="1" x14ac:dyDescent="0.2">
      <c r="A28" s="94" t="s">
        <v>303</v>
      </c>
      <c r="B28" s="122" t="s">
        <v>286</v>
      </c>
      <c r="C28" s="72">
        <f>IF(OR(C25="-",C18=""),"-",C25*(C18/C21))</f>
        <v>5323.5915617647943</v>
      </c>
      <c r="D28" s="85" t="s">
        <v>328</v>
      </c>
      <c r="E28" s="86" t="s">
        <v>202</v>
      </c>
    </row>
    <row r="29" spans="1:13" ht="15" customHeight="1" x14ac:dyDescent="0.25">
      <c r="A29" s="94" t="s">
        <v>304</v>
      </c>
      <c r="B29" s="122" t="s">
        <v>287</v>
      </c>
      <c r="C29" s="72">
        <f>IF(OR(C26="-",C18=""),"-",C26*(C18/C21))</f>
        <v>1896243.5670695503</v>
      </c>
      <c r="D29" s="85" t="s">
        <v>167</v>
      </c>
      <c r="E29" s="86" t="s">
        <v>189</v>
      </c>
      <c r="G29" s="51" t="s">
        <v>315</v>
      </c>
    </row>
    <row r="30" spans="1:13" ht="15" customHeight="1" x14ac:dyDescent="0.2">
      <c r="A30" s="84" t="s">
        <v>199</v>
      </c>
      <c r="B30" s="84"/>
      <c r="C30" s="84"/>
      <c r="D30" s="84"/>
      <c r="E30" s="84"/>
      <c r="G30" s="51"/>
    </row>
    <row r="31" spans="1:13" ht="15" customHeight="1" x14ac:dyDescent="0.25">
      <c r="A31" s="94" t="s">
        <v>224</v>
      </c>
      <c r="B31" s="111" t="s">
        <v>264</v>
      </c>
      <c r="C31" s="72">
        <f>IF(AND(C25="-",C28="-"),"-",C25-C28)</f>
        <v>114.48584003795258</v>
      </c>
      <c r="D31" s="85" t="s">
        <v>328</v>
      </c>
      <c r="E31" s="86" t="s">
        <v>190</v>
      </c>
      <c r="G31" s="51" t="s">
        <v>293</v>
      </c>
    </row>
    <row r="32" spans="1:13" ht="15" customHeight="1" x14ac:dyDescent="0.2">
      <c r="A32" s="94" t="s">
        <v>200</v>
      </c>
      <c r="B32" s="111" t="s">
        <v>265</v>
      </c>
      <c r="C32" s="72">
        <f>IF(AND(C26="-",C29="-"),"-",C26-C29)</f>
        <v>40779.431549882749</v>
      </c>
      <c r="D32" s="85" t="s">
        <v>167</v>
      </c>
      <c r="E32" s="86" t="s">
        <v>192</v>
      </c>
      <c r="G32" s="51"/>
    </row>
    <row r="33" spans="1:11" ht="15" customHeight="1" x14ac:dyDescent="0.25">
      <c r="A33" s="84" t="s">
        <v>7</v>
      </c>
      <c r="B33" s="84"/>
      <c r="C33" s="84"/>
      <c r="D33" s="84"/>
      <c r="E33" s="84"/>
      <c r="G33" s="51" t="s">
        <v>294</v>
      </c>
    </row>
    <row r="34" spans="1:11" ht="15" customHeight="1" x14ac:dyDescent="0.2">
      <c r="A34" s="94" t="s">
        <v>228</v>
      </c>
      <c r="B34" s="122" t="s">
        <v>323</v>
      </c>
      <c r="C34" s="106">
        <f>IF(OR(C31="-",C6=""),"-",C31*C6)</f>
        <v>572.42920018976292</v>
      </c>
      <c r="D34" s="85" t="s">
        <v>227</v>
      </c>
      <c r="E34" s="86" t="s">
        <v>203</v>
      </c>
      <c r="G34" s="51"/>
    </row>
    <row r="35" spans="1:11" ht="15" customHeight="1" x14ac:dyDescent="0.2">
      <c r="A35" s="94" t="s">
        <v>229</v>
      </c>
      <c r="B35" s="122" t="s">
        <v>324</v>
      </c>
      <c r="C35" s="106">
        <f>IF(OR(C32="-",C5=""),"-",C32*C5)</f>
        <v>2038.9715774941376</v>
      </c>
      <c r="D35" s="85" t="s">
        <v>227</v>
      </c>
      <c r="E35" s="86" t="s">
        <v>204</v>
      </c>
      <c r="G35" s="51"/>
      <c r="I35" s="77"/>
    </row>
    <row r="36" spans="1:11" ht="15" customHeight="1" x14ac:dyDescent="0.2">
      <c r="A36" s="117"/>
      <c r="B36" s="111"/>
      <c r="C36" s="106"/>
      <c r="D36" s="85"/>
      <c r="E36" s="86"/>
      <c r="G36" s="82" t="s">
        <v>182</v>
      </c>
    </row>
    <row r="37" spans="1:11" ht="15" customHeight="1" x14ac:dyDescent="0.2">
      <c r="A37" s="92" t="s">
        <v>181</v>
      </c>
      <c r="B37" s="92"/>
      <c r="C37" s="92"/>
      <c r="D37" s="92"/>
      <c r="E37" s="92"/>
      <c r="G37" s="207" t="s">
        <v>316</v>
      </c>
    </row>
    <row r="38" spans="1:11" ht="15" customHeight="1" x14ac:dyDescent="0.2">
      <c r="A38" s="207" t="s">
        <v>321</v>
      </c>
      <c r="B38" s="207"/>
      <c r="C38" s="207"/>
      <c r="D38" s="207"/>
      <c r="E38" s="207"/>
      <c r="G38" s="210"/>
    </row>
    <row r="39" spans="1:11" ht="15" customHeight="1" x14ac:dyDescent="0.2">
      <c r="A39" s="210"/>
      <c r="B39" s="210"/>
      <c r="C39" s="210"/>
      <c r="D39" s="210"/>
      <c r="E39" s="210"/>
      <c r="G39" s="208" t="s">
        <v>282</v>
      </c>
      <c r="K39" s="136"/>
    </row>
    <row r="40" spans="1:11" ht="15" customHeight="1" x14ac:dyDescent="0.2">
      <c r="A40" s="210"/>
      <c r="B40" s="210"/>
      <c r="C40" s="210"/>
      <c r="D40" s="210"/>
      <c r="E40" s="210"/>
      <c r="G40" s="208"/>
    </row>
    <row r="41" spans="1:11" ht="15" customHeight="1" x14ac:dyDescent="0.2">
      <c r="A41" s="210" t="s">
        <v>320</v>
      </c>
      <c r="B41" s="210"/>
      <c r="C41" s="210"/>
      <c r="D41" s="210"/>
      <c r="E41" s="210"/>
      <c r="G41" s="208"/>
    </row>
    <row r="42" spans="1:11" ht="15" customHeight="1" x14ac:dyDescent="0.2">
      <c r="A42" s="210"/>
      <c r="B42" s="210"/>
      <c r="C42" s="210"/>
      <c r="D42" s="210"/>
      <c r="E42" s="210"/>
      <c r="G42" s="51"/>
    </row>
    <row r="43" spans="1:11" s="77" customFormat="1" ht="15" customHeight="1" x14ac:dyDescent="0.2">
      <c r="A43" s="146"/>
      <c r="B43" s="146"/>
      <c r="C43" s="146"/>
      <c r="D43" s="146"/>
      <c r="E43" s="146"/>
      <c r="G43" s="51"/>
      <c r="H43" s="62"/>
    </row>
    <row r="44" spans="1:11" s="77" customFormat="1" ht="15" customHeight="1" x14ac:dyDescent="0.2">
      <c r="A44" s="146"/>
      <c r="B44" s="146"/>
      <c r="C44" s="146"/>
      <c r="D44" s="146"/>
      <c r="E44" s="146"/>
      <c r="G44" s="51"/>
      <c r="H44" s="62"/>
    </row>
    <row r="45" spans="1:11" s="77" customFormat="1" ht="15" customHeight="1" x14ac:dyDescent="0.2">
      <c r="A45" s="146"/>
      <c r="B45" s="146"/>
      <c r="C45" s="146"/>
      <c r="D45" s="146"/>
      <c r="E45" s="146"/>
      <c r="G45" s="51"/>
      <c r="H45" s="62"/>
    </row>
    <row r="46" spans="1:11" s="77" customFormat="1" ht="15" customHeight="1" x14ac:dyDescent="0.2">
      <c r="A46" s="146"/>
      <c r="B46" s="146"/>
      <c r="C46" s="146"/>
      <c r="D46" s="146"/>
      <c r="E46" s="146"/>
      <c r="G46" s="51"/>
      <c r="H46" s="62"/>
    </row>
    <row r="47" spans="1:11" ht="15" customHeight="1" x14ac:dyDescent="0.2">
      <c r="A47" s="82" t="s">
        <v>186</v>
      </c>
      <c r="B47" s="82"/>
      <c r="C47" s="82"/>
      <c r="D47" s="82"/>
      <c r="E47" s="82"/>
      <c r="G47" s="82" t="s">
        <v>182</v>
      </c>
    </row>
    <row r="48" spans="1:11" ht="15" customHeight="1" x14ac:dyDescent="0.2">
      <c r="A48" s="83" t="s">
        <v>206</v>
      </c>
      <c r="B48" s="122" t="s">
        <v>322</v>
      </c>
      <c r="C48" s="71">
        <f>IF(AND(C34="-",C35="-"),"-",C35+C34)</f>
        <v>2611.4007776839007</v>
      </c>
      <c r="D48" s="1" t="s">
        <v>187</v>
      </c>
      <c r="E48" s="86" t="s">
        <v>273</v>
      </c>
      <c r="G48" s="211" t="s">
        <v>249</v>
      </c>
    </row>
    <row r="49" spans="1:8" ht="15" customHeight="1" x14ac:dyDescent="0.2">
      <c r="A49" s="128" t="s">
        <v>39</v>
      </c>
      <c r="B49" s="129" t="s">
        <v>266</v>
      </c>
      <c r="C49" s="130">
        <v>0</v>
      </c>
      <c r="D49" s="131"/>
      <c r="E49" s="132" t="s">
        <v>319</v>
      </c>
      <c r="G49" s="211"/>
      <c r="H49" s="124" t="s">
        <v>338</v>
      </c>
    </row>
    <row r="50" spans="1:8" ht="15" customHeight="1" x14ac:dyDescent="0.2">
      <c r="A50" s="83" t="s">
        <v>205</v>
      </c>
      <c r="B50" s="111" t="s">
        <v>267</v>
      </c>
      <c r="C50" s="78">
        <f>IF(OR(C48="-",C49="-"),"-",C49/C48)</f>
        <v>0</v>
      </c>
      <c r="D50" s="1" t="s">
        <v>188</v>
      </c>
      <c r="E50" s="86" t="s">
        <v>242</v>
      </c>
      <c r="G50" s="77"/>
      <c r="H50" s="124" t="s">
        <v>339</v>
      </c>
    </row>
    <row r="51" spans="1:8" ht="15" customHeight="1" x14ac:dyDescent="0.2">
      <c r="A51" s="117"/>
      <c r="B51" s="111"/>
      <c r="C51" s="78"/>
      <c r="D51" s="77"/>
      <c r="E51" s="86"/>
      <c r="G51" s="77"/>
    </row>
    <row r="52" spans="1:8" ht="15" customHeight="1" x14ac:dyDescent="0.2">
      <c r="A52" s="92" t="s">
        <v>181</v>
      </c>
      <c r="B52" s="92"/>
      <c r="C52" s="92"/>
      <c r="D52" s="92"/>
      <c r="E52" s="92"/>
      <c r="G52" s="77"/>
    </row>
    <row r="53" spans="1:8" ht="15" customHeight="1" x14ac:dyDescent="0.2">
      <c r="A53" s="3" t="s">
        <v>318</v>
      </c>
      <c r="B53" s="77"/>
      <c r="C53" s="77"/>
      <c r="D53" s="77"/>
      <c r="E53" s="77"/>
      <c r="G53" s="77"/>
    </row>
    <row r="54" spans="1:8" ht="15" customHeight="1" x14ac:dyDescent="0.2">
      <c r="G54" s="77"/>
    </row>
    <row r="55" spans="1:8" ht="15" customHeight="1" x14ac:dyDescent="0.2">
      <c r="G55" s="77"/>
    </row>
    <row r="56" spans="1:8" ht="15" customHeight="1" x14ac:dyDescent="0.2">
      <c r="G56" s="77"/>
    </row>
    <row r="57" spans="1:8" ht="15" customHeight="1" x14ac:dyDescent="0.2"/>
    <row r="58" spans="1:8" ht="15" customHeight="1" x14ac:dyDescent="0.2">
      <c r="G58" s="77"/>
    </row>
    <row r="59" spans="1:8" ht="15" customHeight="1" x14ac:dyDescent="0.2">
      <c r="G59" s="77"/>
    </row>
    <row r="60" spans="1:8" ht="15" customHeight="1" x14ac:dyDescent="0.2">
      <c r="G60" s="108"/>
    </row>
    <row r="61" spans="1:8" ht="15" customHeight="1" x14ac:dyDescent="0.2">
      <c r="G61" s="108"/>
    </row>
    <row r="62" spans="1:8" ht="15" customHeight="1" x14ac:dyDescent="0.2">
      <c r="G62" s="108"/>
    </row>
    <row r="63" spans="1:8" ht="15" customHeight="1" x14ac:dyDescent="0.2">
      <c r="G63" s="108"/>
    </row>
    <row r="64" spans="1:8" ht="15" customHeight="1" x14ac:dyDescent="0.2">
      <c r="G64" s="91"/>
    </row>
    <row r="65" spans="7:7" ht="15" customHeight="1" x14ac:dyDescent="0.2">
      <c r="G65" s="91"/>
    </row>
    <row r="66" spans="7:7" ht="15" customHeight="1" x14ac:dyDescent="0.2">
      <c r="G66" s="108"/>
    </row>
    <row r="67" spans="7:7" ht="15" customHeight="1" x14ac:dyDescent="0.2">
      <c r="G67" s="108"/>
    </row>
    <row r="68" spans="7:7" ht="15" customHeight="1" x14ac:dyDescent="0.2">
      <c r="G68" s="108"/>
    </row>
    <row r="69" spans="7:7" ht="15" customHeight="1" x14ac:dyDescent="0.2">
      <c r="G69" s="108"/>
    </row>
    <row r="70" spans="7:7" ht="15" customHeight="1" x14ac:dyDescent="0.2">
      <c r="G70" s="91"/>
    </row>
    <row r="71" spans="7:7" ht="15" customHeight="1" x14ac:dyDescent="0.2">
      <c r="G71" s="91"/>
    </row>
    <row r="72" spans="7:7" ht="15" customHeight="1" x14ac:dyDescent="0.2">
      <c r="G72" s="108"/>
    </row>
    <row r="73" spans="7:7" ht="15" customHeight="1" x14ac:dyDescent="0.2">
      <c r="G73" s="91"/>
    </row>
    <row r="74" spans="7:7" ht="15" customHeight="1" x14ac:dyDescent="0.2">
      <c r="G74" s="91"/>
    </row>
    <row r="75" spans="7:7" ht="15" customHeight="1" x14ac:dyDescent="0.2">
      <c r="G75" s="89"/>
    </row>
    <row r="76" spans="7:7" ht="15" customHeight="1" x14ac:dyDescent="0.2">
      <c r="G76" s="77"/>
    </row>
    <row r="77" spans="7:7" ht="15" customHeight="1" x14ac:dyDescent="0.2">
      <c r="G77" s="77"/>
    </row>
    <row r="78" spans="7:7" ht="15" customHeight="1" x14ac:dyDescent="0.2">
      <c r="G78" s="77"/>
    </row>
    <row r="79" spans="7:7" ht="15" customHeight="1" x14ac:dyDescent="0.2">
      <c r="G79" s="77"/>
    </row>
    <row r="80" spans="7:7" ht="15" customHeight="1" x14ac:dyDescent="0.2">
      <c r="G80" s="77"/>
    </row>
    <row r="81" spans="7:7" ht="15" customHeight="1" x14ac:dyDescent="0.2">
      <c r="G81" s="77"/>
    </row>
    <row r="82" spans="7:7" ht="15" customHeight="1" x14ac:dyDescent="0.2"/>
    <row r="83" spans="7:7" ht="15" customHeight="1" x14ac:dyDescent="0.2"/>
    <row r="84" spans="7:7" ht="15" customHeight="1" x14ac:dyDescent="0.2"/>
    <row r="85" spans="7:7" ht="15" customHeight="1" x14ac:dyDescent="0.2"/>
    <row r="86" spans="7:7" ht="15" customHeight="1" x14ac:dyDescent="0.2"/>
    <row r="87" spans="7:7" ht="15" customHeight="1" x14ac:dyDescent="0.2"/>
    <row r="88" spans="7:7" ht="15" customHeight="1" x14ac:dyDescent="0.2"/>
    <row r="89" spans="7:7" ht="15" customHeight="1" x14ac:dyDescent="0.2"/>
    <row r="90" spans="7:7" ht="15" customHeight="1" x14ac:dyDescent="0.2"/>
    <row r="91" spans="7:7" ht="15" customHeight="1" x14ac:dyDescent="0.2"/>
    <row r="92" spans="7:7" ht="15" customHeight="1" x14ac:dyDescent="0.2"/>
    <row r="93" spans="7:7" ht="15" customHeight="1" x14ac:dyDescent="0.2"/>
    <row r="94" spans="7:7" ht="15" customHeight="1" x14ac:dyDescent="0.2"/>
    <row r="95" spans="7:7" ht="15" customHeight="1" x14ac:dyDescent="0.2"/>
    <row r="96" spans="7:7"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sheetData>
  <sheetProtection selectLockedCells="1"/>
  <mergeCells count="10">
    <mergeCell ref="A38:E40"/>
    <mergeCell ref="G39:G41"/>
    <mergeCell ref="G48:G49"/>
    <mergeCell ref="A1:G1"/>
    <mergeCell ref="A2:G2"/>
    <mergeCell ref="C10:D10"/>
    <mergeCell ref="C12:D12"/>
    <mergeCell ref="C20:D20"/>
    <mergeCell ref="G37:G38"/>
    <mergeCell ref="A41:E42"/>
  </mergeCells>
  <dataValidations count="2">
    <dataValidation type="list" allowBlank="1" showInputMessage="1" showErrorMessage="1" sqref="C20:D20">
      <formula1>"High Torque Drives, Notched V-Belts"</formula1>
    </dataValidation>
    <dataValidation type="list" allowBlank="1" showInputMessage="1" showErrorMessage="1" sqref="C12:D12 C10:D10">
      <formula1>"N/A, Standard V-Belts, Notched V-Belts"</formula1>
    </dataValidation>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79" r:id="rId4">
          <objectPr defaultSize="0" r:id="rId5">
            <anchor moveWithCells="1">
              <from>
                <xdr:col>6</xdr:col>
                <xdr:colOff>742950</xdr:colOff>
                <xdr:row>28</xdr:row>
                <xdr:rowOff>180975</xdr:rowOff>
              </from>
              <to>
                <xdr:col>6</xdr:col>
                <xdr:colOff>1304925</xdr:colOff>
                <xdr:row>30</xdr:row>
                <xdr:rowOff>28575</xdr:rowOff>
              </to>
            </anchor>
          </objectPr>
        </oleObject>
      </mc:Choice>
      <mc:Fallback>
        <oleObject progId="Equation.DSMT4" shapeId="3079" r:id="rId4"/>
      </mc:Fallback>
    </mc:AlternateContent>
    <mc:AlternateContent xmlns:mc="http://schemas.openxmlformats.org/markup-compatibility/2006">
      <mc:Choice Requires="x14">
        <oleObject progId="Equation.DSMT4" shapeId="3080" r:id="rId6">
          <objectPr defaultSize="0" r:id="rId7">
            <anchor moveWithCells="1">
              <from>
                <xdr:col>6</xdr:col>
                <xdr:colOff>733425</xdr:colOff>
                <xdr:row>27</xdr:row>
                <xdr:rowOff>0</xdr:rowOff>
              </from>
              <to>
                <xdr:col>6</xdr:col>
                <xdr:colOff>1304925</xdr:colOff>
                <xdr:row>28</xdr:row>
                <xdr:rowOff>38100</xdr:rowOff>
              </to>
            </anchor>
          </objectPr>
        </oleObject>
      </mc:Choice>
      <mc:Fallback>
        <oleObject progId="Equation.DSMT4" shapeId="3080" r:id="rId6"/>
      </mc:Fallback>
    </mc:AlternateContent>
    <mc:AlternateContent xmlns:mc="http://schemas.openxmlformats.org/markup-compatibility/2006">
      <mc:Choice Requires="x14">
        <oleObject progId="Equation.DSMT4" shapeId="3105" r:id="rId8">
          <objectPr defaultSize="0" r:id="rId9">
            <anchor moveWithCells="1">
              <from>
                <xdr:col>6</xdr:col>
                <xdr:colOff>676275</xdr:colOff>
                <xdr:row>16</xdr:row>
                <xdr:rowOff>161925</xdr:rowOff>
              </from>
              <to>
                <xdr:col>6</xdr:col>
                <xdr:colOff>1362075</xdr:colOff>
                <xdr:row>19</xdr:row>
                <xdr:rowOff>76200</xdr:rowOff>
              </to>
            </anchor>
          </objectPr>
        </oleObject>
      </mc:Choice>
      <mc:Fallback>
        <oleObject progId="Equation.DSMT4" shapeId="3105" r:id="rId8"/>
      </mc:Fallback>
    </mc:AlternateContent>
    <mc:AlternateContent xmlns:mc="http://schemas.openxmlformats.org/markup-compatibility/2006">
      <mc:Choice Requires="x14">
        <oleObject progId="Equation.DSMT4" shapeId="3106" r:id="rId10">
          <objectPr defaultSize="0" r:id="rId11">
            <anchor moveWithCells="1">
              <from>
                <xdr:col>6</xdr:col>
                <xdr:colOff>685800</xdr:colOff>
                <xdr:row>19</xdr:row>
                <xdr:rowOff>161925</xdr:rowOff>
              </from>
              <to>
                <xdr:col>6</xdr:col>
                <xdr:colOff>1362075</xdr:colOff>
                <xdr:row>22</xdr:row>
                <xdr:rowOff>76200</xdr:rowOff>
              </to>
            </anchor>
          </objectPr>
        </oleObject>
      </mc:Choice>
      <mc:Fallback>
        <oleObject progId="Equation.DSMT4" shapeId="3106" r:id="rId10"/>
      </mc:Fallback>
    </mc:AlternateContent>
    <mc:AlternateContent xmlns:mc="http://schemas.openxmlformats.org/markup-compatibility/2006">
      <mc:Choice Requires="x14">
        <oleObject progId="Equation.DSMT4" shapeId="3107" r:id="rId12">
          <objectPr defaultSize="0" r:id="rId13">
            <anchor moveWithCells="1">
              <from>
                <xdr:col>6</xdr:col>
                <xdr:colOff>752475</xdr:colOff>
                <xdr:row>23</xdr:row>
                <xdr:rowOff>0</xdr:rowOff>
              </from>
              <to>
                <xdr:col>6</xdr:col>
                <xdr:colOff>1295400</xdr:colOff>
                <xdr:row>24</xdr:row>
                <xdr:rowOff>38100</xdr:rowOff>
              </to>
            </anchor>
          </objectPr>
        </oleObject>
      </mc:Choice>
      <mc:Fallback>
        <oleObject progId="Equation.DSMT4" shapeId="3107" r:id="rId12"/>
      </mc:Fallback>
    </mc:AlternateContent>
    <mc:AlternateContent xmlns:mc="http://schemas.openxmlformats.org/markup-compatibility/2006">
      <mc:Choice Requires="x14">
        <oleObject progId="Equation.DSMT4" shapeId="3108" r:id="rId14">
          <objectPr defaultSize="0" r:id="rId15">
            <anchor moveWithCells="1">
              <from>
                <xdr:col>6</xdr:col>
                <xdr:colOff>762000</xdr:colOff>
                <xdr:row>25</xdr:row>
                <xdr:rowOff>0</xdr:rowOff>
              </from>
              <to>
                <xdr:col>6</xdr:col>
                <xdr:colOff>1285875</xdr:colOff>
                <xdr:row>26</xdr:row>
                <xdr:rowOff>38100</xdr:rowOff>
              </to>
            </anchor>
          </objectPr>
        </oleObject>
      </mc:Choice>
      <mc:Fallback>
        <oleObject progId="Equation.DSMT4" shapeId="3108" r:id="rId14"/>
      </mc:Fallback>
    </mc:AlternateContent>
    <mc:AlternateContent xmlns:mc="http://schemas.openxmlformats.org/markup-compatibility/2006">
      <mc:Choice Requires="x14">
        <oleObject progId="Equation.DSMT4" shapeId="3118" r:id="rId16">
          <objectPr defaultSize="0" r:id="rId17">
            <anchor moveWithCells="1">
              <from>
                <xdr:col>6</xdr:col>
                <xdr:colOff>857250</xdr:colOff>
                <xdr:row>7</xdr:row>
                <xdr:rowOff>0</xdr:rowOff>
              </from>
              <to>
                <xdr:col>6</xdr:col>
                <xdr:colOff>1247775</xdr:colOff>
                <xdr:row>8</xdr:row>
                <xdr:rowOff>38100</xdr:rowOff>
              </to>
            </anchor>
          </objectPr>
        </oleObject>
      </mc:Choice>
      <mc:Fallback>
        <oleObject progId="Equation.DSMT4" shapeId="3118" r:id="rId16"/>
      </mc:Fallback>
    </mc:AlternateContent>
    <mc:AlternateContent xmlns:mc="http://schemas.openxmlformats.org/markup-compatibility/2006">
      <mc:Choice Requires="x14">
        <oleObject progId="Equation.DSMT4" shapeId="3122" r:id="rId18">
          <objectPr defaultSize="0" r:id="rId19">
            <anchor moveWithCells="1">
              <from>
                <xdr:col>6</xdr:col>
                <xdr:colOff>314325</xdr:colOff>
                <xdr:row>9</xdr:row>
                <xdr:rowOff>161925</xdr:rowOff>
              </from>
              <to>
                <xdr:col>6</xdr:col>
                <xdr:colOff>1724025</xdr:colOff>
                <xdr:row>12</xdr:row>
                <xdr:rowOff>85725</xdr:rowOff>
              </to>
            </anchor>
          </objectPr>
        </oleObject>
      </mc:Choice>
      <mc:Fallback>
        <oleObject progId="Equation.DSMT4" shapeId="3122" r:id="rId18"/>
      </mc:Fallback>
    </mc:AlternateContent>
    <mc:AlternateContent xmlns:mc="http://schemas.openxmlformats.org/markup-compatibility/2006">
      <mc:Choice Requires="x14">
        <oleObject progId="Equation.DSMT4" shapeId="3123" r:id="rId20">
          <objectPr defaultSize="0" r:id="rId21">
            <anchor moveWithCells="1">
              <from>
                <xdr:col>6</xdr:col>
                <xdr:colOff>504825</xdr:colOff>
                <xdr:row>12</xdr:row>
                <xdr:rowOff>171450</xdr:rowOff>
              </from>
              <to>
                <xdr:col>6</xdr:col>
                <xdr:colOff>1543050</xdr:colOff>
                <xdr:row>14</xdr:row>
                <xdr:rowOff>47625</xdr:rowOff>
              </to>
            </anchor>
          </objectPr>
        </oleObject>
      </mc:Choice>
      <mc:Fallback>
        <oleObject progId="Equation.DSMT4" shapeId="3123" r:id="rId20"/>
      </mc:Fallback>
    </mc:AlternateContent>
    <mc:AlternateContent xmlns:mc="http://schemas.openxmlformats.org/markup-compatibility/2006">
      <mc:Choice Requires="x14">
        <oleObject progId="Equation.DSMT4" shapeId="3124" r:id="rId22">
          <objectPr defaultSize="0" r:id="rId23">
            <anchor moveWithCells="1">
              <from>
                <xdr:col>6</xdr:col>
                <xdr:colOff>504825</xdr:colOff>
                <xdr:row>14</xdr:row>
                <xdr:rowOff>171450</xdr:rowOff>
              </from>
              <to>
                <xdr:col>6</xdr:col>
                <xdr:colOff>1533525</xdr:colOff>
                <xdr:row>16</xdr:row>
                <xdr:rowOff>47625</xdr:rowOff>
              </to>
            </anchor>
          </objectPr>
        </oleObject>
      </mc:Choice>
      <mc:Fallback>
        <oleObject progId="Equation.DSMT4" shapeId="3124" r:id="rId22"/>
      </mc:Fallback>
    </mc:AlternateContent>
    <mc:AlternateContent xmlns:mc="http://schemas.openxmlformats.org/markup-compatibility/2006">
      <mc:Choice Requires="x14">
        <oleObject progId="Equation.DSMT4" shapeId="3125" r:id="rId24">
          <objectPr defaultSize="0" r:id="rId25">
            <anchor moveWithCells="1">
              <from>
                <xdr:col>6</xdr:col>
                <xdr:colOff>771525</xdr:colOff>
                <xdr:row>30</xdr:row>
                <xdr:rowOff>180975</xdr:rowOff>
              </from>
              <to>
                <xdr:col>6</xdr:col>
                <xdr:colOff>1266825</xdr:colOff>
                <xdr:row>32</xdr:row>
                <xdr:rowOff>28575</xdr:rowOff>
              </to>
            </anchor>
          </objectPr>
        </oleObject>
      </mc:Choice>
      <mc:Fallback>
        <oleObject progId="Equation.DSMT4" shapeId="3125" r:id="rId24"/>
      </mc:Fallback>
    </mc:AlternateContent>
    <mc:AlternateContent xmlns:mc="http://schemas.openxmlformats.org/markup-compatibility/2006">
      <mc:Choice Requires="x14">
        <oleObject progId="Equation.DSMT4" shapeId="3127" r:id="rId26">
          <objectPr defaultSize="0" r:id="rId27">
            <anchor moveWithCells="1">
              <from>
                <xdr:col>6</xdr:col>
                <xdr:colOff>904875</xdr:colOff>
                <xdr:row>33</xdr:row>
                <xdr:rowOff>9525</xdr:rowOff>
              </from>
              <to>
                <xdr:col>6</xdr:col>
                <xdr:colOff>1133475</xdr:colOff>
                <xdr:row>35</xdr:row>
                <xdr:rowOff>19050</xdr:rowOff>
              </to>
            </anchor>
          </objectPr>
        </oleObject>
      </mc:Choice>
      <mc:Fallback>
        <oleObject progId="Equation.DSMT4" shapeId="3127" r:id="rId26"/>
      </mc:Fallback>
    </mc:AlternateContent>
    <mc:AlternateContent xmlns:mc="http://schemas.openxmlformats.org/markup-compatibility/2006">
      <mc:Choice Requires="x14">
        <oleObject progId="Equation.DSMT4" shapeId="3129" r:id="rId28">
          <objectPr defaultSize="0" r:id="rId29">
            <anchor moveWithCells="1">
              <from>
                <xdr:col>6</xdr:col>
                <xdr:colOff>771525</xdr:colOff>
                <xdr:row>5</xdr:row>
                <xdr:rowOff>9525</xdr:rowOff>
              </from>
              <to>
                <xdr:col>6</xdr:col>
                <xdr:colOff>1266825</xdr:colOff>
                <xdr:row>6</xdr:row>
                <xdr:rowOff>47625</xdr:rowOff>
              </to>
            </anchor>
          </objectPr>
        </oleObject>
      </mc:Choice>
      <mc:Fallback>
        <oleObject progId="Equation.DSMT4" shapeId="3129" r:id="rId2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tabSelected="1" view="pageBreakPreview" zoomScale="103" zoomScaleNormal="100" zoomScaleSheetLayoutView="47" workbookViewId="0">
      <selection activeCell="H20" sqref="H20"/>
    </sheetView>
  </sheetViews>
  <sheetFormatPr defaultRowHeight="12.75" x14ac:dyDescent="0.2"/>
  <cols>
    <col min="1" max="4" width="16.6640625" style="77" customWidth="1"/>
    <col min="5" max="5" width="41.6640625" style="77" customWidth="1"/>
    <col min="6" max="6" width="16.1640625" style="77" customWidth="1"/>
    <col min="7" max="7" width="4" style="77" customWidth="1"/>
    <col min="8" max="8" width="23.6640625" style="77" customWidth="1"/>
    <col min="9" max="9" width="6.6640625" style="77" customWidth="1"/>
    <col min="10" max="10" width="10.83203125" style="77" customWidth="1"/>
    <col min="11" max="12" width="10" style="77" customWidth="1"/>
    <col min="13" max="13" width="1.6640625" style="77" customWidth="1"/>
    <col min="14" max="14" width="47" style="77" customWidth="1"/>
    <col min="15" max="27" width="9.33203125" style="77"/>
    <col min="28" max="28" width="33.5" style="77" bestFit="1" customWidth="1"/>
    <col min="29" max="29" width="33.5" style="77" customWidth="1"/>
    <col min="30" max="30" width="25" style="77" bestFit="1" customWidth="1"/>
    <col min="31" max="31" width="27.6640625" style="77" bestFit="1" customWidth="1"/>
    <col min="32" max="32" width="12.6640625" style="77" bestFit="1" customWidth="1"/>
    <col min="33" max="34" width="18.83203125" style="77" bestFit="1" customWidth="1"/>
    <col min="35" max="35" width="15.33203125" style="77" bestFit="1" customWidth="1"/>
    <col min="36" max="36" width="9.33203125" style="77"/>
    <col min="37" max="37" width="12.5" style="77" bestFit="1" customWidth="1"/>
    <col min="38" max="16384" width="9.33203125" style="77"/>
  </cols>
  <sheetData>
    <row r="1" spans="1:43" ht="30" customHeight="1" x14ac:dyDescent="0.2">
      <c r="A1" s="214" t="str">
        <f>"3 - AR No. "&amp;'[1]Database Export'!A3&amp;" - Incentives"</f>
        <v>3 - AR No. 1 - Incentives</v>
      </c>
      <c r="B1" s="215"/>
      <c r="C1" s="215"/>
      <c r="D1" s="215"/>
      <c r="E1" s="215"/>
      <c r="F1" s="216"/>
      <c r="G1" s="216"/>
      <c r="W1" s="217"/>
      <c r="X1" s="217"/>
      <c r="Y1" s="217"/>
      <c r="Z1" s="217"/>
      <c r="AA1" s="217"/>
      <c r="AB1" s="217"/>
      <c r="AC1" s="217"/>
      <c r="AD1" s="217"/>
      <c r="AE1" s="217"/>
      <c r="AF1" s="217"/>
      <c r="AG1" s="217"/>
      <c r="AH1" s="217"/>
      <c r="AI1" s="217"/>
      <c r="AJ1" s="217"/>
      <c r="AK1" s="217"/>
      <c r="AL1" s="217"/>
      <c r="AM1" s="217"/>
      <c r="AN1" s="217"/>
    </row>
    <row r="2" spans="1:43" s="168" customFormat="1" ht="15" customHeight="1" x14ac:dyDescent="0.2">
      <c r="A2" s="218" t="str">
        <f>Narrative!A2</f>
        <v>Efficient Belt Drives Template style 2015</v>
      </c>
      <c r="B2" s="195"/>
      <c r="C2" s="195"/>
      <c r="D2" s="195"/>
      <c r="E2" s="195"/>
      <c r="F2" s="219"/>
      <c r="G2" s="219"/>
      <c r="I2" s="77"/>
      <c r="J2" s="77"/>
      <c r="K2" s="77"/>
      <c r="L2" s="77"/>
      <c r="M2" s="77"/>
      <c r="N2" s="77"/>
      <c r="O2" s="77"/>
      <c r="P2" s="77"/>
      <c r="Q2" s="77"/>
      <c r="R2" s="77"/>
      <c r="S2" s="77"/>
      <c r="T2" s="77"/>
      <c r="U2" s="77"/>
      <c r="V2" s="77"/>
      <c r="W2" s="217"/>
      <c r="X2" s="217"/>
      <c r="Y2" s="217"/>
      <c r="Z2" s="217"/>
      <c r="AA2" s="217"/>
      <c r="AB2" s="217"/>
      <c r="AC2" s="217"/>
      <c r="AD2" s="217"/>
      <c r="AE2" s="217"/>
      <c r="AF2" s="217"/>
      <c r="AG2" s="217"/>
      <c r="AH2" s="217"/>
      <c r="AI2" s="217"/>
      <c r="AJ2" s="217"/>
      <c r="AK2" s="217"/>
      <c r="AL2" s="217"/>
      <c r="AM2" s="217"/>
      <c r="AN2" s="217"/>
      <c r="AO2" s="217"/>
      <c r="AP2" s="77"/>
      <c r="AQ2" s="77"/>
    </row>
    <row r="3" spans="1:43" ht="15" customHeight="1" x14ac:dyDescent="0.2">
      <c r="A3" s="82" t="s">
        <v>357</v>
      </c>
      <c r="B3" s="7"/>
      <c r="C3" s="82"/>
      <c r="D3" s="82"/>
      <c r="E3" s="82"/>
      <c r="H3" s="220"/>
      <c r="W3" s="217"/>
      <c r="X3" s="217"/>
      <c r="Y3" s="217"/>
      <c r="Z3" s="217"/>
      <c r="AA3" s="217"/>
      <c r="AB3" s="217"/>
      <c r="AC3" s="217"/>
      <c r="AD3" s="217"/>
      <c r="AE3" s="217"/>
      <c r="AF3" s="217"/>
      <c r="AG3" s="217"/>
      <c r="AH3" s="217"/>
      <c r="AI3" s="217"/>
      <c r="AJ3" s="217"/>
      <c r="AK3" s="217"/>
      <c r="AL3" s="217"/>
      <c r="AM3" s="217"/>
      <c r="AN3" s="217"/>
      <c r="AO3" s="217"/>
    </row>
    <row r="4" spans="1:43" ht="15" customHeight="1" x14ac:dyDescent="0.2">
      <c r="A4" s="170" t="s">
        <v>39</v>
      </c>
      <c r="C4" s="221">
        <f>Analysis!C49</f>
        <v>0</v>
      </c>
      <c r="G4" s="222" t="s">
        <v>358</v>
      </c>
      <c r="H4" s="222"/>
      <c r="I4" s="222"/>
      <c r="J4" s="222"/>
      <c r="K4" s="222"/>
      <c r="L4" s="222"/>
      <c r="M4" s="222"/>
      <c r="N4" s="222"/>
      <c r="W4" s="223"/>
      <c r="X4" s="217"/>
      <c r="Y4" s="217"/>
      <c r="Z4" s="217"/>
      <c r="AA4" s="217"/>
      <c r="AB4" s="217"/>
      <c r="AC4" s="217"/>
      <c r="AD4" s="217"/>
      <c r="AE4" s="217"/>
      <c r="AF4" s="217"/>
      <c r="AG4" s="217"/>
      <c r="AH4" s="217"/>
      <c r="AI4" s="217"/>
      <c r="AJ4" s="217"/>
      <c r="AK4" s="217"/>
      <c r="AL4" s="217"/>
      <c r="AM4" s="217"/>
      <c r="AN4" s="217"/>
    </row>
    <row r="5" spans="1:43" ht="15" customHeight="1" x14ac:dyDescent="0.2">
      <c r="A5" s="170" t="s">
        <v>206</v>
      </c>
      <c r="C5" s="221">
        <f>Analysis!C48</f>
        <v>2611.4007776839007</v>
      </c>
      <c r="D5" s="224" t="s">
        <v>187</v>
      </c>
      <c r="G5" s="225" t="s">
        <v>359</v>
      </c>
      <c r="H5" s="226" t="s">
        <v>360</v>
      </c>
      <c r="I5" s="227" t="s">
        <v>361</v>
      </c>
      <c r="J5" s="227"/>
      <c r="K5" s="227"/>
      <c r="L5" s="227"/>
      <c r="M5" s="227"/>
      <c r="N5" s="227"/>
      <c r="O5" s="228"/>
      <c r="P5" s="228"/>
      <c r="Q5" s="228"/>
      <c r="R5" s="228"/>
      <c r="S5" s="228"/>
      <c r="T5" s="228"/>
      <c r="U5" s="228"/>
      <c r="V5" s="228"/>
      <c r="W5" s="228"/>
      <c r="X5" s="228"/>
      <c r="Y5" s="228"/>
      <c r="Z5" s="228"/>
      <c r="AA5" s="228"/>
      <c r="AB5" s="228"/>
      <c r="AC5" s="228"/>
      <c r="AD5" s="228"/>
      <c r="AE5" s="228"/>
      <c r="AF5" s="228"/>
      <c r="AG5" s="228"/>
      <c r="AH5" s="228"/>
      <c r="AI5" s="228"/>
      <c r="AJ5" s="228"/>
      <c r="AK5" s="217"/>
      <c r="AL5" s="217"/>
      <c r="AM5" s="217"/>
      <c r="AN5" s="217"/>
    </row>
    <row r="6" spans="1:43" ht="15" customHeight="1" x14ac:dyDescent="0.2">
      <c r="A6" s="170" t="s">
        <v>205</v>
      </c>
      <c r="C6" s="78">
        <f>C4/C5</f>
        <v>0</v>
      </c>
      <c r="D6" s="224" t="s">
        <v>188</v>
      </c>
      <c r="F6" s="229"/>
      <c r="G6" s="225" t="s">
        <v>359</v>
      </c>
      <c r="H6" s="230" t="s">
        <v>362</v>
      </c>
      <c r="I6" s="227" t="s">
        <v>363</v>
      </c>
      <c r="J6" s="227"/>
      <c r="K6" s="227"/>
      <c r="L6" s="227"/>
      <c r="M6" s="227"/>
      <c r="N6" s="227"/>
      <c r="O6" s="228"/>
      <c r="P6" s="228"/>
      <c r="Q6" s="228"/>
      <c r="R6" s="228"/>
      <c r="S6" s="228"/>
      <c r="T6" s="228"/>
      <c r="U6" s="228"/>
      <c r="V6" s="228"/>
      <c r="W6" s="228"/>
      <c r="X6" s="228"/>
      <c r="Y6" s="228"/>
      <c r="Z6" s="228"/>
      <c r="AA6" s="228"/>
      <c r="AB6" s="228"/>
      <c r="AC6" s="228"/>
      <c r="AD6" s="228"/>
      <c r="AE6" s="228"/>
      <c r="AF6" s="228"/>
      <c r="AG6" s="228"/>
      <c r="AH6" s="228"/>
      <c r="AI6" s="228"/>
      <c r="AJ6" s="228"/>
      <c r="AK6" s="217"/>
      <c r="AL6" s="217"/>
      <c r="AM6" s="217"/>
      <c r="AN6" s="217"/>
    </row>
    <row r="7" spans="1:43" ht="15" customHeight="1" x14ac:dyDescent="0.2">
      <c r="A7" s="231"/>
      <c r="B7" s="3"/>
      <c r="G7" s="225" t="s">
        <v>359</v>
      </c>
      <c r="H7" s="230" t="s">
        <v>364</v>
      </c>
      <c r="I7" s="227" t="s">
        <v>365</v>
      </c>
      <c r="J7" s="227"/>
      <c r="K7" s="227"/>
      <c r="L7" s="227"/>
      <c r="M7" s="227"/>
      <c r="N7" s="227"/>
      <c r="O7" s="228"/>
      <c r="P7" s="228"/>
      <c r="Q7" s="228"/>
      <c r="R7" s="228"/>
      <c r="S7" s="228"/>
      <c r="T7" s="228"/>
      <c r="U7" s="228"/>
      <c r="V7" s="228"/>
      <c r="W7" s="228"/>
      <c r="X7" s="228"/>
      <c r="Y7" s="228"/>
      <c r="Z7" s="228"/>
      <c r="AA7" s="228"/>
      <c r="AB7" s="228"/>
      <c r="AC7" s="228"/>
      <c r="AD7" s="228"/>
      <c r="AE7" s="228"/>
      <c r="AF7" s="228"/>
      <c r="AG7" s="228"/>
      <c r="AH7" s="228"/>
      <c r="AI7" s="228"/>
      <c r="AJ7" s="228"/>
      <c r="AK7" s="217"/>
      <c r="AL7" s="217"/>
      <c r="AM7" s="217"/>
      <c r="AN7" s="217"/>
    </row>
    <row r="8" spans="1:43" ht="15" customHeight="1" x14ac:dyDescent="0.2">
      <c r="A8" s="171" t="s">
        <v>366</v>
      </c>
      <c r="B8" s="171"/>
      <c r="C8" s="171"/>
      <c r="D8" s="171"/>
      <c r="E8" s="171"/>
      <c r="F8" s="168"/>
      <c r="G8" s="198"/>
      <c r="H8" s="198"/>
      <c r="I8" s="198"/>
      <c r="J8" s="198"/>
      <c r="K8" s="198"/>
      <c r="L8" s="198"/>
      <c r="M8" s="198"/>
      <c r="N8" s="198"/>
      <c r="O8" s="232"/>
      <c r="P8" s="232"/>
      <c r="Q8" s="232"/>
      <c r="R8" s="232"/>
      <c r="S8" s="232"/>
      <c r="T8" s="232"/>
      <c r="U8" s="232"/>
      <c r="V8" s="232"/>
      <c r="W8" s="223"/>
      <c r="X8" s="217"/>
      <c r="Y8" s="217"/>
      <c r="Z8" s="217"/>
      <c r="AA8" s="217"/>
      <c r="AB8" s="217"/>
      <c r="AC8" s="217"/>
      <c r="AD8" s="217"/>
      <c r="AE8" s="217"/>
      <c r="AF8" s="217"/>
      <c r="AG8" s="217"/>
      <c r="AH8" s="217"/>
      <c r="AI8" s="217"/>
      <c r="AJ8" s="217"/>
      <c r="AK8" s="217"/>
      <c r="AL8" s="217"/>
      <c r="AM8" s="217"/>
      <c r="AN8" s="217"/>
    </row>
    <row r="9" spans="1:43" ht="15" customHeight="1" x14ac:dyDescent="0.2">
      <c r="A9" s="233" t="s">
        <v>154</v>
      </c>
      <c r="B9" s="234" t="s">
        <v>367</v>
      </c>
      <c r="C9" s="234" t="s">
        <v>368</v>
      </c>
      <c r="D9" s="235" t="s">
        <v>369</v>
      </c>
      <c r="E9" s="236" t="s">
        <v>181</v>
      </c>
      <c r="F9" s="235"/>
      <c r="G9" s="225"/>
      <c r="H9" s="237"/>
      <c r="I9" s="238"/>
      <c r="J9" s="227"/>
      <c r="K9" s="227"/>
      <c r="L9" s="227"/>
      <c r="M9" s="227"/>
      <c r="N9" s="227"/>
      <c r="O9" s="232"/>
      <c r="P9" s="232"/>
      <c r="Q9" s="232"/>
      <c r="R9" s="232"/>
      <c r="S9" s="232"/>
      <c r="T9" s="232"/>
      <c r="U9" s="232"/>
      <c r="V9" s="232"/>
      <c r="W9" s="223"/>
      <c r="X9" s="217"/>
      <c r="Y9" s="217"/>
      <c r="Z9" s="217"/>
      <c r="AA9" s="217"/>
      <c r="AB9" s="217"/>
      <c r="AC9" s="217"/>
      <c r="AD9" s="217"/>
      <c r="AE9" s="217"/>
      <c r="AF9" s="217"/>
      <c r="AG9" s="217"/>
      <c r="AH9" s="217"/>
      <c r="AI9" s="217"/>
      <c r="AJ9" s="217"/>
      <c r="AK9" s="217"/>
      <c r="AL9" s="217"/>
      <c r="AM9" s="217"/>
      <c r="AN9" s="217"/>
    </row>
    <row r="10" spans="1:43" ht="15" customHeight="1" x14ac:dyDescent="0.2">
      <c r="A10" s="239"/>
      <c r="B10" s="239"/>
      <c r="C10" s="239"/>
      <c r="D10" s="239" t="s">
        <v>370</v>
      </c>
      <c r="E10" s="239"/>
      <c r="F10" s="240"/>
      <c r="G10" s="222" t="s">
        <v>371</v>
      </c>
      <c r="H10" s="222"/>
      <c r="I10" s="222"/>
      <c r="J10" s="222"/>
      <c r="K10" s="222"/>
      <c r="L10" s="222"/>
      <c r="M10" s="222"/>
      <c r="N10" s="222"/>
      <c r="O10" s="232"/>
      <c r="P10" s="232"/>
      <c r="Q10" s="232"/>
      <c r="R10" s="232"/>
      <c r="S10" s="232"/>
      <c r="T10" s="232"/>
      <c r="U10" s="232"/>
      <c r="V10" s="232"/>
      <c r="W10" s="223"/>
      <c r="X10" s="217"/>
      <c r="Y10" s="217"/>
      <c r="Z10" s="217"/>
      <c r="AA10" s="217"/>
      <c r="AB10" s="217"/>
      <c r="AC10" s="217"/>
      <c r="AD10" s="217"/>
      <c r="AE10" s="217"/>
      <c r="AF10" s="217"/>
      <c r="AG10" s="217"/>
      <c r="AH10" s="217"/>
      <c r="AI10" s="217"/>
      <c r="AJ10" s="217"/>
      <c r="AK10" s="217"/>
      <c r="AL10" s="217"/>
      <c r="AM10" s="217"/>
      <c r="AN10" s="217"/>
    </row>
    <row r="11" spans="1:43" ht="15" customHeight="1" x14ac:dyDescent="0.2">
      <c r="A11" s="241"/>
      <c r="B11" s="242"/>
      <c r="C11" s="242" t="str">
        <f>IF(A11="","",$C$4-B11)</f>
        <v/>
      </c>
      <c r="D11" s="243" t="str">
        <f>IF(A11="","",C11/$C$5)</f>
        <v/>
      </c>
      <c r="E11" s="244"/>
      <c r="F11" s="245" t="str">
        <f>IF(A11="","&lt;&lt;HIDE ROW","")</f>
        <v>&lt;&lt;HIDE ROW</v>
      </c>
      <c r="G11" s="245"/>
      <c r="H11" s="227" t="s">
        <v>372</v>
      </c>
      <c r="I11" s="227"/>
      <c r="J11" s="227"/>
      <c r="K11" s="227"/>
      <c r="L11" s="227"/>
      <c r="M11" s="227"/>
      <c r="N11" s="227"/>
      <c r="O11" s="232"/>
      <c r="P11" s="232"/>
      <c r="Q11" s="232"/>
      <c r="R11" s="232"/>
      <c r="S11" s="232"/>
      <c r="T11" s="232"/>
      <c r="U11" s="232"/>
      <c r="V11" s="232"/>
      <c r="W11" s="223"/>
      <c r="X11" s="217"/>
      <c r="Y11" s="217"/>
      <c r="Z11" s="217"/>
      <c r="AA11" s="217"/>
      <c r="AB11" s="217"/>
      <c r="AC11" s="217"/>
      <c r="AD11" s="217"/>
      <c r="AE11" s="217"/>
      <c r="AF11" s="217"/>
      <c r="AG11" s="217"/>
      <c r="AH11" s="217"/>
      <c r="AI11" s="217"/>
      <c r="AJ11" s="217"/>
      <c r="AK11" s="217"/>
      <c r="AL11" s="217"/>
      <c r="AM11" s="217"/>
      <c r="AN11" s="217"/>
    </row>
    <row r="12" spans="1:43" ht="15" customHeight="1" x14ac:dyDescent="0.2">
      <c r="A12" s="241"/>
      <c r="B12" s="242"/>
      <c r="C12" s="242" t="str">
        <f>IF(A12="","",C11-B12)</f>
        <v/>
      </c>
      <c r="D12" s="243" t="str">
        <f>IF(A12="","",C12/$C$5)</f>
        <v/>
      </c>
      <c r="E12" s="244"/>
      <c r="F12" s="245" t="str">
        <f t="shared" ref="F12:F15" si="0">IF(A12="","&lt;&lt;HIDE ROW","")</f>
        <v>&lt;&lt;HIDE ROW</v>
      </c>
      <c r="G12" s="245"/>
      <c r="H12" s="227"/>
      <c r="I12" s="227"/>
      <c r="J12" s="227"/>
      <c r="K12" s="227"/>
      <c r="L12" s="227"/>
      <c r="M12" s="227"/>
      <c r="N12" s="227"/>
      <c r="O12" s="232"/>
      <c r="P12" s="232"/>
      <c r="Q12" s="232"/>
      <c r="R12" s="232"/>
      <c r="S12" s="232"/>
      <c r="T12" s="232"/>
      <c r="U12" s="232"/>
      <c r="V12" s="232"/>
      <c r="W12" s="223"/>
      <c r="X12" s="217"/>
      <c r="Y12" s="217"/>
      <c r="Z12" s="217"/>
      <c r="AA12" s="217"/>
      <c r="AB12" s="217"/>
      <c r="AC12" s="217"/>
      <c r="AD12" s="217"/>
      <c r="AE12" s="217"/>
      <c r="AF12" s="217"/>
      <c r="AG12" s="217"/>
      <c r="AH12" s="217"/>
      <c r="AI12" s="217"/>
      <c r="AJ12" s="217"/>
      <c r="AK12" s="217"/>
      <c r="AL12" s="217"/>
      <c r="AM12" s="217"/>
      <c r="AN12" s="217"/>
    </row>
    <row r="13" spans="1:43" ht="15" customHeight="1" x14ac:dyDescent="0.2">
      <c r="A13" s="241"/>
      <c r="B13" s="242"/>
      <c r="C13" s="242" t="str">
        <f>IF(A13="","",C12-B13)</f>
        <v/>
      </c>
      <c r="D13" s="243" t="str">
        <f>IF(A13="","",C13/$C$5)</f>
        <v/>
      </c>
      <c r="E13" s="244"/>
      <c r="F13" s="245" t="str">
        <f t="shared" si="0"/>
        <v>&lt;&lt;HIDE ROW</v>
      </c>
      <c r="G13" s="245"/>
      <c r="H13" s="227"/>
      <c r="I13" s="227"/>
      <c r="J13" s="227"/>
      <c r="K13" s="227"/>
      <c r="L13" s="227"/>
      <c r="M13" s="227"/>
      <c r="N13" s="227"/>
      <c r="O13" s="232"/>
      <c r="P13" s="232"/>
      <c r="Q13" s="232"/>
      <c r="R13" s="232"/>
      <c r="S13" s="232"/>
      <c r="T13" s="232"/>
      <c r="U13" s="232"/>
      <c r="V13" s="232"/>
      <c r="W13" s="223"/>
      <c r="X13" s="217"/>
      <c r="Y13" s="217"/>
      <c r="Z13" s="217"/>
      <c r="AA13" s="217"/>
      <c r="AB13" s="217"/>
      <c r="AC13" s="217"/>
      <c r="AD13" s="217"/>
      <c r="AE13" s="217"/>
      <c r="AF13" s="217"/>
      <c r="AG13" s="217"/>
      <c r="AH13" s="217"/>
      <c r="AI13" s="217"/>
      <c r="AJ13" s="217"/>
      <c r="AK13" s="217"/>
      <c r="AL13" s="217"/>
      <c r="AM13" s="217"/>
      <c r="AN13" s="217"/>
    </row>
    <row r="14" spans="1:43" ht="15" customHeight="1" x14ac:dyDescent="0.2">
      <c r="A14" s="241"/>
      <c r="B14" s="242"/>
      <c r="C14" s="242" t="str">
        <f>IF(A14="","",C13-B14)</f>
        <v/>
      </c>
      <c r="D14" s="243" t="str">
        <f>IF(A14="","",C14/$C$5)</f>
        <v/>
      </c>
      <c r="E14" s="244"/>
      <c r="F14" s="245" t="str">
        <f t="shared" si="0"/>
        <v>&lt;&lt;HIDE ROW</v>
      </c>
      <c r="G14" s="245"/>
      <c r="H14" s="227"/>
      <c r="I14" s="227"/>
      <c r="J14" s="227"/>
      <c r="K14" s="227"/>
      <c r="L14" s="227"/>
      <c r="M14" s="227"/>
      <c r="N14" s="227"/>
      <c r="O14" s="232"/>
      <c r="P14" s="232"/>
      <c r="Q14" s="232"/>
      <c r="R14" s="232"/>
      <c r="S14" s="232"/>
      <c r="T14" s="232"/>
      <c r="U14" s="232"/>
      <c r="V14" s="232"/>
      <c r="W14" s="223"/>
      <c r="X14" s="217"/>
      <c r="Y14" s="217"/>
      <c r="Z14" s="217"/>
      <c r="AA14" s="217"/>
      <c r="AB14" s="217"/>
      <c r="AC14" s="217"/>
      <c r="AD14" s="217"/>
      <c r="AE14" s="217"/>
      <c r="AF14" s="217"/>
      <c r="AG14" s="217"/>
      <c r="AH14" s="217"/>
      <c r="AI14" s="217"/>
      <c r="AJ14" s="217"/>
      <c r="AK14" s="217"/>
      <c r="AL14" s="217"/>
      <c r="AM14" s="217"/>
      <c r="AN14" s="217"/>
    </row>
    <row r="15" spans="1:43" ht="15" customHeight="1" x14ac:dyDescent="0.2">
      <c r="A15" s="241"/>
      <c r="B15" s="242"/>
      <c r="C15" s="242" t="str">
        <f>IF(A15="","",C14-B15)</f>
        <v/>
      </c>
      <c r="D15" s="243" t="str">
        <f>IF(A15="","",C15/$C$5)</f>
        <v/>
      </c>
      <c r="E15" s="244"/>
      <c r="F15" s="245" t="str">
        <f t="shared" si="0"/>
        <v>&lt;&lt;HIDE ROW</v>
      </c>
      <c r="G15" s="245"/>
      <c r="H15" s="227"/>
      <c r="I15" s="227"/>
      <c r="J15" s="227"/>
      <c r="K15" s="227"/>
      <c r="L15" s="227"/>
      <c r="M15" s="227"/>
      <c r="N15" s="227"/>
      <c r="O15" s="232"/>
      <c r="P15" s="232"/>
      <c r="Q15" s="232"/>
      <c r="R15" s="232"/>
      <c r="S15" s="232"/>
      <c r="T15" s="232"/>
      <c r="U15" s="232"/>
      <c r="V15" s="232"/>
      <c r="W15" s="223"/>
      <c r="X15" s="217"/>
      <c r="Y15" s="217"/>
      <c r="Z15" s="217"/>
      <c r="AA15" s="217"/>
      <c r="AB15" s="217"/>
      <c r="AC15" s="217"/>
      <c r="AD15" s="217"/>
      <c r="AE15" s="217"/>
      <c r="AF15" s="217"/>
      <c r="AG15" s="217"/>
      <c r="AH15" s="217"/>
      <c r="AI15" s="217"/>
      <c r="AJ15" s="217"/>
      <c r="AK15" s="217"/>
      <c r="AL15" s="217"/>
      <c r="AM15" s="217"/>
      <c r="AN15" s="217"/>
    </row>
    <row r="16" spans="1:43" ht="15" customHeight="1" x14ac:dyDescent="0.2">
      <c r="A16" s="246" t="s">
        <v>157</v>
      </c>
      <c r="B16" s="247">
        <f>SUM(B11:B15)</f>
        <v>0</v>
      </c>
      <c r="C16" s="247">
        <f>C4-B16</f>
        <v>0</v>
      </c>
      <c r="D16" s="248">
        <f>IF(C5="","",C16/C5)</f>
        <v>0</v>
      </c>
      <c r="E16" s="249"/>
      <c r="F16" s="245" t="str">
        <f>IF(A12="","&lt;&lt;HIDE ROW","")</f>
        <v>&lt;&lt;HIDE ROW</v>
      </c>
      <c r="G16" s="222" t="s">
        <v>373</v>
      </c>
      <c r="H16" s="222"/>
      <c r="I16" s="222"/>
      <c r="J16" s="222"/>
      <c r="K16" s="222"/>
      <c r="L16" s="222"/>
      <c r="M16" s="222"/>
      <c r="N16" s="222"/>
      <c r="O16" s="232"/>
      <c r="P16" s="232"/>
      <c r="Q16" s="232"/>
      <c r="R16" s="232"/>
      <c r="S16" s="232"/>
      <c r="T16" s="232"/>
      <c r="U16" s="232"/>
      <c r="V16" s="232"/>
      <c r="W16" s="223"/>
      <c r="X16" s="217"/>
      <c r="Y16" s="217"/>
      <c r="Z16" s="217"/>
      <c r="AA16" s="217"/>
      <c r="AB16" s="217"/>
      <c r="AC16" s="217"/>
      <c r="AD16" s="217"/>
      <c r="AE16" s="217"/>
      <c r="AF16" s="217"/>
      <c r="AG16" s="217"/>
      <c r="AH16" s="217"/>
      <c r="AI16" s="217"/>
      <c r="AJ16" s="217"/>
      <c r="AK16" s="217"/>
      <c r="AL16" s="217"/>
      <c r="AM16" s="217"/>
      <c r="AN16" s="217"/>
    </row>
    <row r="17" spans="1:40" ht="15" customHeight="1" x14ac:dyDescent="0.2">
      <c r="A17" s="250"/>
      <c r="B17" s="3"/>
      <c r="G17" s="251" t="s">
        <v>374</v>
      </c>
      <c r="H17" s="251"/>
      <c r="I17" s="251"/>
      <c r="J17" s="251"/>
      <c r="K17" s="251"/>
      <c r="L17" s="251"/>
      <c r="M17" s="251"/>
      <c r="N17" s="251"/>
      <c r="O17" s="232"/>
      <c r="P17" s="232"/>
      <c r="Q17" s="232"/>
      <c r="R17" s="232"/>
      <c r="S17" s="232"/>
      <c r="T17" s="232"/>
      <c r="U17" s="232"/>
      <c r="V17" s="232"/>
      <c r="W17" s="223"/>
      <c r="X17" s="217"/>
      <c r="Y17" s="217"/>
      <c r="Z17" s="217"/>
      <c r="AA17" s="217"/>
      <c r="AB17" s="217"/>
      <c r="AC17" s="217"/>
      <c r="AD17" s="217"/>
      <c r="AE17" s="217"/>
      <c r="AF17" s="217"/>
      <c r="AG17" s="217"/>
      <c r="AH17" s="217"/>
      <c r="AI17" s="217"/>
      <c r="AJ17" s="217"/>
      <c r="AK17" s="217"/>
      <c r="AL17" s="217"/>
      <c r="AM17" s="217"/>
      <c r="AN17" s="217"/>
    </row>
    <row r="18" spans="1:40" ht="15" customHeight="1" x14ac:dyDescent="0.2">
      <c r="A18" s="43"/>
      <c r="B18" s="252"/>
      <c r="C18" s="43"/>
      <c r="D18" s="43"/>
      <c r="E18" s="43"/>
      <c r="F18" s="43"/>
      <c r="G18" s="43"/>
      <c r="H18" s="232"/>
      <c r="I18" s="232"/>
      <c r="J18" s="232"/>
      <c r="K18" s="232"/>
      <c r="L18" s="232"/>
      <c r="M18" s="232"/>
      <c r="N18" s="232"/>
      <c r="O18" s="232"/>
      <c r="P18" s="232"/>
      <c r="Q18" s="232"/>
      <c r="R18" s="232"/>
      <c r="S18" s="232"/>
      <c r="T18" s="232"/>
      <c r="U18" s="232"/>
      <c r="V18" s="232"/>
      <c r="W18" s="223"/>
      <c r="X18" s="217"/>
      <c r="Y18" s="217"/>
      <c r="Z18" s="217"/>
      <c r="AA18" s="217"/>
      <c r="AB18" s="217"/>
      <c r="AC18" s="217"/>
      <c r="AD18" s="217"/>
      <c r="AE18" s="217"/>
      <c r="AF18" s="217"/>
      <c r="AG18" s="217"/>
      <c r="AH18" s="217"/>
      <c r="AI18" s="217"/>
      <c r="AJ18" s="217"/>
      <c r="AK18" s="217"/>
      <c r="AL18" s="217"/>
      <c r="AM18" s="217"/>
      <c r="AN18" s="217"/>
    </row>
    <row r="19" spans="1:40" ht="15" customHeight="1" x14ac:dyDescent="0.2">
      <c r="A19" s="253" t="s">
        <v>375</v>
      </c>
      <c r="B19" s="253"/>
      <c r="C19" s="253"/>
      <c r="D19" s="253"/>
      <c r="E19" s="253"/>
      <c r="F19" s="43"/>
      <c r="G19" s="43"/>
      <c r="H19" s="232"/>
      <c r="I19" s="232"/>
      <c r="J19" s="232"/>
      <c r="K19" s="232"/>
      <c r="L19" s="232"/>
      <c r="M19" s="232"/>
      <c r="N19" s="232"/>
      <c r="O19" s="232"/>
      <c r="P19" s="232"/>
      <c r="Q19" s="232"/>
      <c r="R19" s="232"/>
      <c r="S19" s="232"/>
      <c r="T19" s="232"/>
      <c r="U19" s="232"/>
      <c r="V19" s="232"/>
      <c r="W19" s="223"/>
      <c r="X19" s="217"/>
      <c r="Y19" s="217"/>
      <c r="Z19" s="217"/>
      <c r="AA19" s="217"/>
      <c r="AB19" s="217"/>
      <c r="AC19" s="217"/>
      <c r="AD19" s="217"/>
      <c r="AE19" s="217"/>
      <c r="AF19" s="217"/>
      <c r="AG19" s="217"/>
      <c r="AH19" s="217"/>
      <c r="AI19" s="217"/>
      <c r="AJ19" s="217"/>
      <c r="AK19" s="217"/>
      <c r="AL19" s="217"/>
      <c r="AM19" s="217"/>
      <c r="AN19" s="217"/>
    </row>
    <row r="20" spans="1:40" ht="15" customHeight="1" x14ac:dyDescent="0.2">
      <c r="A20" s="254" t="s">
        <v>376</v>
      </c>
      <c r="B20" s="254"/>
      <c r="C20" s="254"/>
      <c r="D20" s="254"/>
      <c r="E20" s="254"/>
      <c r="F20" s="245" t="s">
        <v>377</v>
      </c>
      <c r="G20" s="255"/>
      <c r="H20" s="255"/>
      <c r="I20" s="255"/>
      <c r="J20" s="255"/>
      <c r="K20" s="255"/>
      <c r="L20" s="232"/>
      <c r="M20" s="232"/>
      <c r="N20" s="232"/>
      <c r="O20" s="232"/>
      <c r="P20" s="232"/>
      <c r="Q20" s="232"/>
      <c r="R20" s="232"/>
      <c r="S20" s="232"/>
      <c r="T20" s="232"/>
      <c r="U20" s="232"/>
      <c r="V20" s="232"/>
      <c r="W20" s="223"/>
      <c r="X20" s="217"/>
      <c r="Y20" s="217"/>
      <c r="Z20" s="217"/>
      <c r="AA20" s="217"/>
      <c r="AB20" s="217"/>
      <c r="AC20" s="217"/>
      <c r="AD20" s="217"/>
      <c r="AE20" s="217"/>
      <c r="AF20" s="217"/>
      <c r="AG20" s="217"/>
      <c r="AH20" s="217"/>
      <c r="AI20" s="217"/>
      <c r="AJ20" s="217"/>
      <c r="AK20" s="217"/>
      <c r="AL20" s="217"/>
      <c r="AM20" s="217"/>
      <c r="AN20" s="217"/>
    </row>
    <row r="21" spans="1:40" ht="15" customHeight="1" x14ac:dyDescent="0.2">
      <c r="A21" s="256" t="s">
        <v>378</v>
      </c>
      <c r="B21" s="256"/>
      <c r="C21" s="256"/>
      <c r="D21" s="256"/>
      <c r="E21" s="256"/>
      <c r="F21" s="256" t="s">
        <v>379</v>
      </c>
      <c r="G21" s="256"/>
      <c r="H21" s="256"/>
      <c r="I21" s="256"/>
      <c r="J21" s="256"/>
      <c r="K21" s="256"/>
      <c r="L21" s="232"/>
      <c r="M21" s="232"/>
      <c r="N21" s="232"/>
      <c r="O21" s="232"/>
      <c r="P21" s="232"/>
      <c r="Q21" s="232"/>
      <c r="R21" s="232"/>
      <c r="S21" s="232"/>
      <c r="T21" s="232"/>
      <c r="U21" s="232"/>
      <c r="V21" s="232"/>
      <c r="W21" s="223"/>
      <c r="X21" s="217"/>
      <c r="Y21" s="217"/>
      <c r="Z21" s="217"/>
      <c r="AA21" s="217"/>
      <c r="AB21" s="217"/>
      <c r="AC21" s="217"/>
      <c r="AD21" s="217"/>
      <c r="AE21" s="217"/>
      <c r="AF21" s="217"/>
      <c r="AG21" s="217"/>
      <c r="AH21" s="217"/>
      <c r="AI21" s="217"/>
      <c r="AJ21" s="217"/>
      <c r="AK21" s="217"/>
      <c r="AL21" s="217"/>
      <c r="AM21" s="217"/>
      <c r="AN21" s="217"/>
    </row>
    <row r="22" spans="1:40" ht="15" customHeight="1" x14ac:dyDescent="0.2">
      <c r="A22" s="256"/>
      <c r="B22" s="256"/>
      <c r="C22" s="256"/>
      <c r="D22" s="256"/>
      <c r="E22" s="256"/>
      <c r="F22" s="256"/>
      <c r="G22" s="256"/>
      <c r="H22" s="256"/>
      <c r="I22" s="256"/>
      <c r="J22" s="256"/>
      <c r="K22" s="256"/>
      <c r="L22" s="232"/>
      <c r="M22" s="232"/>
      <c r="N22" s="232"/>
      <c r="O22" s="232"/>
      <c r="P22" s="232"/>
      <c r="Q22" s="232"/>
      <c r="R22" s="232"/>
      <c r="S22" s="232"/>
      <c r="T22" s="232"/>
      <c r="U22" s="232"/>
      <c r="V22" s="232"/>
      <c r="W22" s="223"/>
      <c r="X22" s="217"/>
      <c r="Y22" s="217"/>
      <c r="Z22" s="217"/>
      <c r="AA22" s="217"/>
      <c r="AB22" s="217"/>
      <c r="AC22" s="217"/>
      <c r="AD22" s="217"/>
      <c r="AE22" s="217"/>
      <c r="AF22" s="217"/>
      <c r="AG22" s="217"/>
      <c r="AH22" s="217"/>
      <c r="AI22" s="217"/>
      <c r="AJ22" s="217"/>
      <c r="AK22" s="217"/>
      <c r="AL22" s="217"/>
      <c r="AM22" s="217"/>
      <c r="AN22" s="217"/>
    </row>
    <row r="23" spans="1:40" ht="15" customHeight="1" x14ac:dyDescent="0.2">
      <c r="A23" s="256" t="s">
        <v>380</v>
      </c>
      <c r="B23" s="256"/>
      <c r="C23" s="256"/>
      <c r="D23" s="256"/>
      <c r="E23" s="256"/>
      <c r="F23" s="256"/>
      <c r="G23" s="256"/>
      <c r="H23" s="256"/>
      <c r="I23" s="256"/>
      <c r="J23" s="256"/>
      <c r="K23" s="256"/>
      <c r="L23" s="232"/>
      <c r="M23" s="232"/>
      <c r="N23" s="232"/>
      <c r="O23" s="232"/>
      <c r="P23" s="232"/>
      <c r="Q23" s="232"/>
      <c r="R23" s="232"/>
      <c r="S23" s="232"/>
      <c r="T23" s="232"/>
      <c r="U23" s="232"/>
      <c r="V23" s="232"/>
      <c r="W23" s="223"/>
      <c r="X23" s="217"/>
      <c r="Y23" s="217"/>
      <c r="Z23" s="217"/>
      <c r="AA23" s="217"/>
      <c r="AB23" s="217"/>
      <c r="AC23" s="217"/>
      <c r="AD23" s="217"/>
      <c r="AE23" s="217"/>
      <c r="AF23" s="217"/>
      <c r="AG23" s="217"/>
      <c r="AH23" s="217"/>
      <c r="AI23" s="217"/>
      <c r="AJ23" s="217"/>
      <c r="AK23" s="217"/>
      <c r="AL23" s="217"/>
      <c r="AM23" s="217"/>
      <c r="AN23" s="217"/>
    </row>
    <row r="24" spans="1:40" ht="15" customHeight="1" x14ac:dyDescent="0.2">
      <c r="A24" s="256"/>
      <c r="B24" s="256"/>
      <c r="C24" s="256"/>
      <c r="D24" s="256"/>
      <c r="E24" s="256"/>
      <c r="F24" s="43"/>
      <c r="G24" s="43"/>
      <c r="H24" s="232"/>
      <c r="I24" s="232"/>
      <c r="J24" s="232"/>
      <c r="K24" s="232"/>
      <c r="L24" s="232"/>
      <c r="M24" s="232"/>
      <c r="N24" s="232"/>
      <c r="O24" s="232"/>
      <c r="P24" s="232"/>
      <c r="Q24" s="232"/>
      <c r="R24" s="232"/>
      <c r="S24" s="232"/>
      <c r="T24" s="232"/>
      <c r="U24" s="232"/>
      <c r="V24" s="232"/>
      <c r="W24" s="223"/>
      <c r="X24" s="217"/>
      <c r="Y24" s="217"/>
      <c r="Z24" s="217"/>
      <c r="AA24" s="217"/>
      <c r="AB24" s="217"/>
      <c r="AC24" s="217"/>
      <c r="AD24" s="217"/>
      <c r="AE24" s="217"/>
      <c r="AF24" s="217"/>
      <c r="AG24" s="217"/>
      <c r="AH24" s="217"/>
      <c r="AI24" s="217"/>
      <c r="AJ24" s="217"/>
      <c r="AK24" s="217"/>
      <c r="AL24" s="217"/>
      <c r="AM24" s="217"/>
      <c r="AN24" s="217"/>
    </row>
    <row r="25" spans="1:40" ht="15" customHeight="1" x14ac:dyDescent="0.2">
      <c r="A25" s="43"/>
      <c r="B25" s="252"/>
      <c r="C25" s="43"/>
      <c r="D25" s="43"/>
      <c r="E25" s="43"/>
      <c r="F25" s="43"/>
      <c r="G25" s="43"/>
      <c r="H25" s="232"/>
      <c r="I25" s="232"/>
      <c r="J25" s="232"/>
      <c r="K25" s="232"/>
      <c r="L25" s="232"/>
      <c r="M25" s="232"/>
      <c r="N25" s="232"/>
      <c r="O25" s="232"/>
      <c r="P25" s="232"/>
      <c r="Q25" s="232"/>
      <c r="R25" s="232"/>
      <c r="S25" s="232"/>
      <c r="T25" s="232"/>
      <c r="U25" s="232"/>
      <c r="V25" s="232"/>
      <c r="W25" s="223"/>
      <c r="X25" s="217"/>
      <c r="Y25" s="217"/>
      <c r="Z25" s="217"/>
      <c r="AA25" s="217"/>
      <c r="AB25" s="217"/>
      <c r="AC25" s="217"/>
      <c r="AD25" s="217"/>
      <c r="AE25" s="217"/>
      <c r="AF25" s="217"/>
      <c r="AG25" s="217"/>
      <c r="AH25" s="217"/>
      <c r="AI25" s="217"/>
      <c r="AJ25" s="217"/>
      <c r="AK25" s="217"/>
      <c r="AL25" s="217"/>
      <c r="AM25" s="217"/>
      <c r="AN25" s="217"/>
    </row>
    <row r="26" spans="1:40" ht="15" customHeight="1" x14ac:dyDescent="0.2">
      <c r="A26" s="43"/>
      <c r="B26" s="252"/>
      <c r="C26" s="43"/>
      <c r="D26" s="43"/>
      <c r="E26" s="43"/>
      <c r="F26" s="43"/>
      <c r="G26" s="43"/>
      <c r="H26" s="232"/>
      <c r="I26" s="232"/>
      <c r="J26" s="232"/>
      <c r="K26" s="232"/>
      <c r="L26" s="232"/>
      <c r="M26" s="232"/>
      <c r="N26" s="232"/>
      <c r="O26" s="232"/>
      <c r="P26" s="232"/>
      <c r="Q26" s="232"/>
      <c r="R26" s="232"/>
      <c r="S26" s="232"/>
      <c r="T26" s="232"/>
      <c r="U26" s="232"/>
      <c r="V26" s="232"/>
      <c r="W26" s="223"/>
      <c r="X26" s="217"/>
      <c r="Y26" s="217"/>
      <c r="Z26" s="217"/>
      <c r="AA26" s="217"/>
      <c r="AB26" s="217"/>
      <c r="AC26" s="217"/>
      <c r="AD26" s="217"/>
      <c r="AE26" s="217"/>
      <c r="AF26" s="217"/>
      <c r="AG26" s="217"/>
      <c r="AH26" s="217"/>
      <c r="AI26" s="217"/>
      <c r="AJ26" s="217"/>
      <c r="AK26" s="217"/>
      <c r="AL26" s="217"/>
      <c r="AM26" s="217"/>
      <c r="AN26" s="217"/>
    </row>
    <row r="27" spans="1:40" ht="15" customHeight="1" x14ac:dyDescent="0.2">
      <c r="A27" s="253" t="s">
        <v>381</v>
      </c>
      <c r="B27" s="253"/>
      <c r="C27" s="253"/>
      <c r="D27" s="253"/>
      <c r="E27" s="253"/>
      <c r="F27" s="245" t="s">
        <v>382</v>
      </c>
      <c r="G27" s="257"/>
      <c r="H27" s="232"/>
      <c r="I27" s="232"/>
      <c r="J27" s="232"/>
      <c r="K27" s="232"/>
      <c r="L27" s="232"/>
      <c r="M27" s="232"/>
      <c r="N27" s="232"/>
      <c r="O27" s="232"/>
      <c r="P27" s="232"/>
      <c r="Q27" s="232"/>
      <c r="R27" s="232"/>
      <c r="S27" s="232"/>
      <c r="T27" s="232"/>
      <c r="U27" s="232"/>
      <c r="V27" s="232"/>
      <c r="W27" s="223"/>
      <c r="X27" s="217"/>
      <c r="Y27" s="217"/>
      <c r="Z27" s="217"/>
      <c r="AA27" s="217"/>
      <c r="AB27" s="217"/>
      <c r="AC27" s="217"/>
      <c r="AD27" s="217"/>
      <c r="AE27" s="217"/>
      <c r="AF27" s="217"/>
      <c r="AG27" s="217"/>
      <c r="AH27" s="217"/>
      <c r="AI27" s="217"/>
      <c r="AJ27" s="217"/>
      <c r="AK27" s="217"/>
      <c r="AL27" s="217"/>
      <c r="AM27" s="217"/>
      <c r="AN27" s="217"/>
    </row>
    <row r="28" spans="1:40" ht="15" customHeight="1" x14ac:dyDescent="0.2">
      <c r="A28" s="258" t="s">
        <v>383</v>
      </c>
      <c r="B28" s="258"/>
      <c r="C28" s="258"/>
      <c r="D28" s="258"/>
      <c r="E28" s="258"/>
      <c r="F28" s="257"/>
      <c r="G28" s="257"/>
      <c r="H28" s="232"/>
      <c r="I28" s="232"/>
      <c r="J28" s="232"/>
      <c r="K28" s="232"/>
      <c r="L28" s="232"/>
      <c r="M28" s="232"/>
      <c r="N28" s="232"/>
      <c r="O28" s="232"/>
      <c r="P28" s="232"/>
      <c r="Q28" s="232"/>
      <c r="R28" s="232"/>
      <c r="S28" s="232"/>
      <c r="T28" s="232"/>
      <c r="U28" s="232"/>
      <c r="V28" s="232"/>
      <c r="W28" s="223"/>
      <c r="X28" s="217"/>
      <c r="Y28" s="217"/>
      <c r="Z28" s="217"/>
      <c r="AA28" s="217"/>
      <c r="AB28" s="217"/>
      <c r="AC28" s="217"/>
      <c r="AD28" s="217"/>
      <c r="AE28" s="217"/>
      <c r="AF28" s="217"/>
      <c r="AG28" s="217"/>
      <c r="AH28" s="217"/>
      <c r="AI28" s="217"/>
      <c r="AJ28" s="217"/>
      <c r="AK28" s="217"/>
      <c r="AL28" s="217"/>
      <c r="AM28" s="217"/>
      <c r="AN28" s="217"/>
    </row>
    <row r="29" spans="1:40" ht="15" customHeight="1" x14ac:dyDescent="0.2">
      <c r="A29" s="259"/>
      <c r="B29" s="259"/>
      <c r="C29" s="259"/>
      <c r="D29" s="259"/>
      <c r="E29" s="259"/>
      <c r="F29" s="257"/>
      <c r="G29" s="257"/>
      <c r="H29" s="232"/>
      <c r="I29" s="232"/>
      <c r="J29" s="232"/>
      <c r="K29" s="232"/>
      <c r="L29" s="232"/>
      <c r="M29" s="232"/>
      <c r="N29" s="232"/>
      <c r="O29" s="232"/>
      <c r="P29" s="232"/>
      <c r="Q29" s="232"/>
      <c r="R29" s="232"/>
      <c r="S29" s="232"/>
      <c r="T29" s="232"/>
      <c r="U29" s="232"/>
      <c r="V29" s="232"/>
      <c r="W29" s="223"/>
      <c r="X29" s="217"/>
      <c r="Y29" s="217"/>
      <c r="Z29" s="217"/>
      <c r="AA29" s="217"/>
      <c r="AB29" s="217"/>
      <c r="AC29" s="217"/>
      <c r="AD29" s="217"/>
      <c r="AE29" s="217"/>
      <c r="AF29" s="217"/>
      <c r="AG29" s="217"/>
      <c r="AH29" s="217"/>
      <c r="AI29" s="217"/>
      <c r="AJ29" s="217"/>
      <c r="AK29" s="217"/>
      <c r="AL29" s="217"/>
      <c r="AM29" s="217"/>
      <c r="AN29" s="217"/>
    </row>
    <row r="30" spans="1:40" ht="15" customHeight="1" x14ac:dyDescent="0.2">
      <c r="A30" s="259"/>
      <c r="B30" s="259"/>
      <c r="C30" s="259"/>
      <c r="D30" s="259"/>
      <c r="E30" s="259"/>
      <c r="F30" s="257"/>
      <c r="G30" s="257"/>
      <c r="H30" s="232"/>
      <c r="I30" s="232"/>
      <c r="J30" s="232"/>
      <c r="K30" s="232"/>
      <c r="L30" s="232"/>
      <c r="M30" s="232"/>
      <c r="N30" s="232"/>
      <c r="O30" s="232"/>
      <c r="P30" s="232"/>
      <c r="Q30" s="232"/>
      <c r="R30" s="232"/>
      <c r="S30" s="232"/>
      <c r="T30" s="232"/>
      <c r="U30" s="232"/>
      <c r="V30" s="232"/>
      <c r="W30" s="223"/>
      <c r="X30" s="217"/>
      <c r="Y30" s="217"/>
      <c r="Z30" s="217"/>
      <c r="AA30" s="217"/>
      <c r="AB30" s="217"/>
      <c r="AC30" s="217"/>
      <c r="AD30" s="217"/>
      <c r="AE30" s="217"/>
      <c r="AF30" s="217"/>
      <c r="AG30" s="217"/>
      <c r="AH30" s="217"/>
      <c r="AI30" s="217"/>
      <c r="AJ30" s="217"/>
      <c r="AK30" s="217"/>
      <c r="AL30" s="217"/>
      <c r="AM30" s="217"/>
      <c r="AN30" s="217"/>
    </row>
    <row r="31" spans="1:40" ht="15" customHeight="1" x14ac:dyDescent="0.2">
      <c r="A31" s="259"/>
      <c r="B31" s="259"/>
      <c r="C31" s="259"/>
      <c r="D31" s="259"/>
      <c r="E31" s="259"/>
      <c r="F31" s="257"/>
      <c r="G31" s="257"/>
      <c r="H31" s="232"/>
      <c r="I31" s="232"/>
      <c r="J31" s="232"/>
      <c r="K31" s="232"/>
      <c r="L31" s="232"/>
      <c r="M31" s="232"/>
      <c r="N31" s="232"/>
      <c r="O31" s="232"/>
      <c r="P31" s="232"/>
      <c r="Q31" s="232"/>
      <c r="R31" s="232"/>
      <c r="S31" s="232"/>
      <c r="T31" s="232"/>
      <c r="U31" s="232"/>
      <c r="V31" s="232"/>
      <c r="W31" s="223"/>
      <c r="X31" s="217"/>
      <c r="Y31" s="217"/>
      <c r="Z31" s="217"/>
      <c r="AA31" s="217"/>
      <c r="AB31" s="217"/>
      <c r="AC31" s="217"/>
      <c r="AD31" s="217"/>
      <c r="AE31" s="217"/>
      <c r="AF31" s="217"/>
      <c r="AG31" s="217"/>
      <c r="AH31" s="217"/>
      <c r="AI31" s="217"/>
      <c r="AJ31" s="217"/>
      <c r="AK31" s="217"/>
      <c r="AL31" s="217"/>
      <c r="AM31" s="217"/>
      <c r="AN31" s="217"/>
    </row>
    <row r="32" spans="1:40" ht="15" customHeight="1" x14ac:dyDescent="0.2">
      <c r="A32" s="259"/>
      <c r="B32" s="259"/>
      <c r="C32" s="259"/>
      <c r="D32" s="259"/>
      <c r="E32" s="259"/>
      <c r="F32" s="257"/>
      <c r="G32" s="257"/>
      <c r="H32" s="232"/>
      <c r="I32" s="232"/>
      <c r="J32" s="232"/>
      <c r="K32" s="232"/>
      <c r="L32" s="232"/>
      <c r="M32" s="232"/>
      <c r="N32" s="232"/>
      <c r="O32" s="232"/>
      <c r="P32" s="232"/>
      <c r="Q32" s="232"/>
      <c r="R32" s="232"/>
      <c r="S32" s="232"/>
      <c r="T32" s="232"/>
      <c r="U32" s="232"/>
      <c r="V32" s="232"/>
      <c r="W32" s="223"/>
      <c r="X32" s="217"/>
      <c r="Y32" s="217"/>
      <c r="Z32" s="217"/>
      <c r="AA32" s="217"/>
      <c r="AB32" s="217"/>
      <c r="AC32" s="217"/>
      <c r="AD32" s="217"/>
      <c r="AE32" s="217"/>
      <c r="AF32" s="217"/>
      <c r="AG32" s="217"/>
      <c r="AH32" s="217"/>
      <c r="AI32" s="217"/>
      <c r="AJ32" s="217"/>
      <c r="AK32" s="217"/>
      <c r="AL32" s="217"/>
      <c r="AM32" s="217"/>
      <c r="AN32" s="217"/>
    </row>
    <row r="33" spans="1:40" ht="15" customHeight="1" x14ac:dyDescent="0.2">
      <c r="A33" s="259"/>
      <c r="B33" s="259"/>
      <c r="C33" s="259"/>
      <c r="D33" s="259"/>
      <c r="E33" s="259"/>
      <c r="F33" s="257"/>
      <c r="G33" s="257"/>
      <c r="H33" s="232"/>
      <c r="I33" s="232"/>
      <c r="J33" s="232"/>
      <c r="K33" s="232"/>
      <c r="L33" s="232"/>
      <c r="M33" s="232"/>
      <c r="N33" s="232"/>
      <c r="O33" s="232"/>
      <c r="P33" s="232"/>
      <c r="Q33" s="232"/>
      <c r="R33" s="232"/>
      <c r="S33" s="232"/>
      <c r="T33" s="232"/>
      <c r="U33" s="232"/>
      <c r="V33" s="232"/>
      <c r="W33" s="223"/>
      <c r="X33" s="217"/>
      <c r="Y33" s="217"/>
      <c r="Z33" s="217"/>
      <c r="AA33" s="217"/>
      <c r="AB33" s="217"/>
      <c r="AC33" s="217"/>
      <c r="AD33" s="217"/>
      <c r="AE33" s="217"/>
      <c r="AF33" s="217"/>
      <c r="AG33" s="217"/>
      <c r="AH33" s="217"/>
      <c r="AI33" s="217"/>
      <c r="AJ33" s="217"/>
      <c r="AK33" s="217"/>
      <c r="AL33" s="217"/>
      <c r="AM33" s="217"/>
      <c r="AN33" s="217"/>
    </row>
    <row r="34" spans="1:40" ht="15" customHeight="1" x14ac:dyDescent="0.2">
      <c r="A34" s="259"/>
      <c r="B34" s="259"/>
      <c r="C34" s="259"/>
      <c r="D34" s="259"/>
      <c r="E34" s="259"/>
      <c r="F34" s="257"/>
      <c r="G34" s="257"/>
      <c r="H34" s="232"/>
      <c r="I34" s="232"/>
      <c r="J34" s="232"/>
      <c r="K34" s="232"/>
      <c r="L34" s="232"/>
      <c r="M34" s="232"/>
      <c r="N34" s="232"/>
      <c r="O34" s="232"/>
      <c r="P34" s="232"/>
      <c r="Q34" s="232"/>
      <c r="R34" s="232"/>
      <c r="S34" s="232"/>
      <c r="T34" s="232"/>
      <c r="U34" s="232"/>
      <c r="V34" s="232"/>
      <c r="W34" s="223"/>
      <c r="X34" s="217"/>
      <c r="Y34" s="217"/>
      <c r="Z34" s="217"/>
      <c r="AA34" s="217"/>
      <c r="AB34" s="217"/>
      <c r="AC34" s="217"/>
      <c r="AD34" s="217"/>
      <c r="AE34" s="217"/>
      <c r="AF34" s="217"/>
      <c r="AG34" s="217"/>
      <c r="AH34" s="217"/>
      <c r="AI34" s="217"/>
      <c r="AJ34" s="217"/>
      <c r="AK34" s="217"/>
      <c r="AL34" s="217"/>
      <c r="AM34" s="217"/>
      <c r="AN34" s="217"/>
    </row>
    <row r="35" spans="1:40" ht="15" customHeight="1" x14ac:dyDescent="0.2">
      <c r="A35" s="259"/>
      <c r="B35" s="259"/>
      <c r="C35" s="259"/>
      <c r="D35" s="259"/>
      <c r="E35" s="259"/>
      <c r="F35" s="257"/>
      <c r="G35" s="231"/>
      <c r="H35" s="232"/>
      <c r="I35" s="232"/>
      <c r="J35" s="232"/>
      <c r="K35" s="232"/>
      <c r="L35" s="232"/>
      <c r="M35" s="232"/>
      <c r="N35" s="232"/>
      <c r="O35" s="232"/>
      <c r="P35" s="232"/>
      <c r="Q35" s="232"/>
      <c r="R35" s="232"/>
      <c r="S35" s="232"/>
      <c r="T35" s="232"/>
      <c r="U35" s="232"/>
      <c r="V35" s="232"/>
      <c r="W35" s="223"/>
      <c r="X35" s="217"/>
      <c r="Y35" s="217"/>
      <c r="Z35" s="217"/>
      <c r="AA35" s="217"/>
      <c r="AB35" s="217"/>
      <c r="AC35" s="217"/>
      <c r="AD35" s="217"/>
      <c r="AE35" s="217"/>
      <c r="AF35" s="217"/>
      <c r="AG35" s="217"/>
      <c r="AH35" s="217"/>
      <c r="AI35" s="217"/>
      <c r="AJ35" s="217"/>
      <c r="AK35" s="217"/>
      <c r="AL35" s="217"/>
      <c r="AM35" s="217"/>
      <c r="AN35" s="217"/>
    </row>
    <row r="36" spans="1:40" ht="15" customHeight="1" x14ac:dyDescent="0.3">
      <c r="A36" s="260"/>
      <c r="B36" s="261"/>
      <c r="C36" s="262"/>
      <c r="D36" s="263"/>
      <c r="E36" s="231"/>
      <c r="F36" s="231"/>
      <c r="G36" s="43"/>
      <c r="H36" s="264"/>
      <c r="I36" s="223"/>
      <c r="J36" s="223"/>
      <c r="K36" s="223"/>
      <c r="L36" s="223"/>
      <c r="M36" s="223"/>
      <c r="N36" s="223"/>
      <c r="O36" s="232"/>
      <c r="P36" s="232"/>
      <c r="Q36" s="232"/>
      <c r="R36" s="232"/>
      <c r="S36" s="232"/>
      <c r="T36" s="232"/>
      <c r="U36" s="232"/>
      <c r="V36" s="232"/>
      <c r="W36" s="223"/>
      <c r="X36" s="217"/>
      <c r="Y36" s="217"/>
      <c r="Z36" s="217"/>
      <c r="AA36" s="217"/>
      <c r="AB36" s="217"/>
      <c r="AC36" s="217"/>
      <c r="AD36" s="217"/>
      <c r="AE36" s="217"/>
      <c r="AF36" s="217"/>
      <c r="AG36" s="217"/>
      <c r="AH36" s="217"/>
      <c r="AI36" s="217"/>
      <c r="AJ36" s="217"/>
      <c r="AK36" s="217"/>
      <c r="AL36" s="217"/>
      <c r="AM36" s="217"/>
      <c r="AN36" s="217"/>
    </row>
    <row r="37" spans="1:40" ht="15" customHeight="1" x14ac:dyDescent="0.3">
      <c r="A37" s="253" t="s">
        <v>384</v>
      </c>
      <c r="B37" s="253"/>
      <c r="C37" s="253"/>
      <c r="D37" s="253"/>
      <c r="E37" s="253"/>
      <c r="F37" s="245" t="s">
        <v>382</v>
      </c>
      <c r="G37" s="257"/>
      <c r="H37" s="265"/>
      <c r="I37" s="223"/>
      <c r="J37" s="223"/>
      <c r="K37" s="223"/>
      <c r="L37" s="223"/>
      <c r="M37" s="223"/>
      <c r="N37" s="223"/>
      <c r="O37" s="223"/>
      <c r="P37" s="223"/>
      <c r="Q37" s="223"/>
      <c r="R37" s="223"/>
      <c r="S37" s="223"/>
      <c r="T37" s="223"/>
      <c r="U37" s="223"/>
      <c r="V37" s="223"/>
      <c r="W37" s="223"/>
      <c r="X37" s="217"/>
      <c r="Y37" s="217"/>
      <c r="Z37" s="217"/>
      <c r="AA37" s="217"/>
      <c r="AB37" s="217"/>
      <c r="AC37" s="217"/>
      <c r="AD37" s="217"/>
      <c r="AE37" s="217"/>
      <c r="AF37" s="217"/>
      <c r="AG37" s="217"/>
      <c r="AH37" s="217"/>
      <c r="AI37" s="217"/>
      <c r="AJ37" s="217"/>
      <c r="AK37" s="217"/>
      <c r="AL37" s="217"/>
      <c r="AM37" s="217"/>
      <c r="AN37" s="217"/>
    </row>
    <row r="38" spans="1:40" ht="15" customHeight="1" x14ac:dyDescent="0.2">
      <c r="A38" s="258" t="s">
        <v>385</v>
      </c>
      <c r="B38" s="258"/>
      <c r="C38" s="258"/>
      <c r="D38" s="258"/>
      <c r="E38" s="258"/>
      <c r="F38" s="257"/>
      <c r="G38" s="257"/>
      <c r="H38" s="232"/>
      <c r="I38" s="232"/>
      <c r="J38" s="232"/>
      <c r="K38" s="232"/>
      <c r="L38" s="232"/>
      <c r="M38" s="232"/>
      <c r="N38" s="232"/>
      <c r="O38" s="223"/>
      <c r="P38" s="223"/>
      <c r="Q38" s="223"/>
      <c r="R38" s="223"/>
      <c r="S38" s="223"/>
      <c r="T38" s="223"/>
      <c r="U38" s="223"/>
      <c r="V38" s="223"/>
      <c r="W38" s="223"/>
      <c r="X38" s="217"/>
      <c r="Y38" s="217"/>
      <c r="Z38" s="217"/>
      <c r="AA38" s="217"/>
      <c r="AB38" s="217"/>
      <c r="AC38" s="217"/>
      <c r="AD38" s="217"/>
      <c r="AE38" s="217"/>
      <c r="AF38" s="217"/>
      <c r="AG38" s="217"/>
      <c r="AH38" s="217"/>
      <c r="AI38" s="217"/>
      <c r="AJ38" s="217"/>
      <c r="AK38" s="217"/>
      <c r="AL38" s="217"/>
      <c r="AM38" s="217"/>
      <c r="AN38" s="217"/>
    </row>
    <row r="39" spans="1:40" ht="15" customHeight="1" x14ac:dyDescent="0.2">
      <c r="A39" s="259"/>
      <c r="B39" s="259"/>
      <c r="C39" s="259"/>
      <c r="D39" s="259"/>
      <c r="E39" s="259"/>
      <c r="F39" s="257"/>
      <c r="G39" s="257"/>
      <c r="H39" s="232"/>
      <c r="I39" s="232"/>
      <c r="J39" s="232"/>
      <c r="K39" s="232"/>
      <c r="L39" s="232"/>
      <c r="M39" s="232"/>
      <c r="N39" s="232"/>
      <c r="O39" s="232"/>
      <c r="P39" s="232"/>
      <c r="Q39" s="232"/>
      <c r="R39" s="232"/>
      <c r="S39" s="232"/>
      <c r="T39" s="232"/>
      <c r="U39" s="232"/>
      <c r="V39" s="232"/>
      <c r="W39" s="223"/>
      <c r="X39" s="217"/>
      <c r="Y39" s="217"/>
      <c r="Z39" s="217"/>
      <c r="AA39" s="217"/>
      <c r="AB39" s="217"/>
      <c r="AC39" s="217"/>
      <c r="AD39" s="217"/>
      <c r="AE39" s="217"/>
      <c r="AF39" s="217"/>
      <c r="AG39" s="217"/>
      <c r="AH39" s="217"/>
      <c r="AI39" s="217"/>
      <c r="AJ39" s="217"/>
      <c r="AK39" s="217"/>
      <c r="AL39" s="217"/>
      <c r="AM39" s="217"/>
      <c r="AN39" s="217"/>
    </row>
    <row r="40" spans="1:40" ht="15" customHeight="1" x14ac:dyDescent="0.2">
      <c r="A40" s="259"/>
      <c r="B40" s="259"/>
      <c r="C40" s="259"/>
      <c r="D40" s="259"/>
      <c r="E40" s="259"/>
      <c r="F40" s="257"/>
      <c r="H40" s="232"/>
      <c r="I40" s="232"/>
      <c r="J40" s="232"/>
      <c r="K40" s="232"/>
      <c r="L40" s="232"/>
      <c r="M40" s="232"/>
      <c r="N40" s="232"/>
      <c r="O40" s="232"/>
      <c r="P40" s="232"/>
      <c r="Q40" s="232"/>
      <c r="R40" s="232"/>
      <c r="S40" s="232"/>
      <c r="T40" s="232"/>
      <c r="U40" s="232"/>
      <c r="V40" s="232"/>
      <c r="W40" s="223"/>
      <c r="X40" s="217"/>
      <c r="Y40" s="217"/>
      <c r="Z40" s="217"/>
      <c r="AA40" s="217"/>
      <c r="AB40" s="217"/>
      <c r="AC40" s="217"/>
      <c r="AD40" s="217"/>
      <c r="AE40" s="217"/>
      <c r="AF40" s="217"/>
      <c r="AG40" s="217"/>
      <c r="AH40" s="217"/>
      <c r="AI40" s="217"/>
      <c r="AJ40" s="217"/>
      <c r="AK40" s="217"/>
      <c r="AL40" s="217"/>
      <c r="AM40" s="217"/>
      <c r="AN40" s="217"/>
    </row>
    <row r="41" spans="1:40" ht="12.75" customHeight="1" x14ac:dyDescent="0.2">
      <c r="A41" s="260"/>
      <c r="G41" s="43"/>
      <c r="H41" s="232"/>
      <c r="I41" s="232"/>
      <c r="J41" s="232"/>
      <c r="K41" s="232"/>
      <c r="L41" s="232"/>
      <c r="M41" s="232"/>
      <c r="N41" s="232"/>
      <c r="O41" s="232"/>
      <c r="P41" s="232"/>
      <c r="Q41" s="232"/>
      <c r="R41" s="232"/>
      <c r="S41" s="232"/>
      <c r="T41" s="232"/>
      <c r="U41" s="232"/>
      <c r="V41" s="232"/>
      <c r="W41" s="223"/>
      <c r="X41" s="217"/>
      <c r="Y41" s="217"/>
      <c r="Z41" s="217"/>
      <c r="AA41" s="217"/>
      <c r="AB41" s="217"/>
      <c r="AC41" s="217"/>
      <c r="AD41" s="217"/>
      <c r="AE41" s="217"/>
      <c r="AF41" s="217"/>
      <c r="AG41" s="217"/>
      <c r="AH41" s="217"/>
      <c r="AI41" s="217"/>
      <c r="AJ41" s="217"/>
      <c r="AK41" s="217"/>
      <c r="AL41" s="217"/>
      <c r="AM41" s="217"/>
      <c r="AN41" s="217"/>
    </row>
    <row r="42" spans="1:40" ht="15" customHeight="1" x14ac:dyDescent="0.2">
      <c r="A42" s="253" t="s">
        <v>386</v>
      </c>
      <c r="B42" s="253"/>
      <c r="C42" s="253"/>
      <c r="D42" s="253"/>
      <c r="E42" s="253"/>
      <c r="F42" s="245" t="s">
        <v>382</v>
      </c>
      <c r="G42" s="257"/>
      <c r="H42" s="232"/>
      <c r="I42" s="232"/>
      <c r="J42" s="232"/>
      <c r="K42" s="232"/>
      <c r="L42" s="232"/>
      <c r="M42" s="232"/>
      <c r="N42" s="232"/>
      <c r="O42" s="232"/>
      <c r="P42" s="232"/>
      <c r="Q42" s="232"/>
      <c r="R42" s="232"/>
      <c r="S42" s="232"/>
      <c r="T42" s="232"/>
      <c r="U42" s="232"/>
      <c r="V42" s="232"/>
      <c r="W42" s="223"/>
      <c r="X42" s="217"/>
      <c r="Y42" s="217"/>
      <c r="Z42" s="217"/>
      <c r="AA42" s="217"/>
      <c r="AB42" s="217"/>
      <c r="AC42" s="217"/>
      <c r="AD42" s="217"/>
      <c r="AE42" s="217"/>
      <c r="AF42" s="217"/>
      <c r="AG42" s="217"/>
      <c r="AH42" s="217"/>
      <c r="AI42" s="217"/>
      <c r="AJ42" s="217"/>
      <c r="AK42" s="217"/>
      <c r="AL42" s="217"/>
      <c r="AM42" s="217"/>
      <c r="AN42" s="217"/>
    </row>
    <row r="43" spans="1:40" ht="15" customHeight="1" x14ac:dyDescent="0.2">
      <c r="A43" s="258" t="s">
        <v>387</v>
      </c>
      <c r="B43" s="258"/>
      <c r="C43" s="258"/>
      <c r="D43" s="258"/>
      <c r="E43" s="258"/>
      <c r="F43" s="257"/>
      <c r="G43" s="257"/>
      <c r="H43" s="232"/>
      <c r="I43" s="232"/>
      <c r="J43" s="232"/>
      <c r="K43" s="232"/>
      <c r="L43" s="232"/>
      <c r="M43" s="232"/>
      <c r="N43" s="232"/>
      <c r="O43" s="232"/>
      <c r="P43" s="232"/>
      <c r="Q43" s="232"/>
      <c r="R43" s="232"/>
      <c r="S43" s="232"/>
      <c r="T43" s="232"/>
      <c r="U43" s="232"/>
      <c r="V43" s="232"/>
      <c r="W43" s="223"/>
      <c r="X43" s="217"/>
      <c r="Y43" s="217"/>
      <c r="Z43" s="217"/>
      <c r="AA43" s="217"/>
      <c r="AB43" s="217"/>
      <c r="AC43" s="217"/>
      <c r="AD43" s="217"/>
      <c r="AE43" s="217"/>
      <c r="AF43" s="217"/>
      <c r="AG43" s="217"/>
      <c r="AH43" s="217"/>
      <c r="AI43" s="217"/>
      <c r="AJ43" s="217"/>
      <c r="AK43" s="217"/>
      <c r="AL43" s="217"/>
      <c r="AM43" s="217"/>
      <c r="AN43" s="217"/>
    </row>
    <row r="44" spans="1:40" ht="15" customHeight="1" x14ac:dyDescent="0.2">
      <c r="A44" s="259"/>
      <c r="B44" s="259"/>
      <c r="C44" s="259"/>
      <c r="D44" s="259"/>
      <c r="E44" s="259"/>
      <c r="F44" s="257"/>
      <c r="G44" s="257"/>
      <c r="H44" s="232"/>
      <c r="I44" s="232"/>
      <c r="J44" s="232"/>
      <c r="K44" s="232"/>
      <c r="L44" s="232"/>
      <c r="M44" s="232"/>
      <c r="N44" s="232"/>
      <c r="O44" s="232"/>
      <c r="P44" s="232"/>
      <c r="Q44" s="232"/>
      <c r="R44" s="232"/>
      <c r="S44" s="232"/>
      <c r="T44" s="232"/>
      <c r="U44" s="232"/>
      <c r="V44" s="232"/>
      <c r="W44" s="223"/>
      <c r="X44" s="217"/>
      <c r="Y44" s="217"/>
      <c r="Z44" s="217"/>
      <c r="AA44" s="217"/>
      <c r="AB44" s="217"/>
      <c r="AC44" s="217"/>
      <c r="AD44" s="217"/>
      <c r="AE44" s="217"/>
      <c r="AF44" s="217"/>
      <c r="AG44" s="217"/>
      <c r="AH44" s="217"/>
      <c r="AI44" s="217"/>
      <c r="AJ44" s="217"/>
      <c r="AK44" s="217"/>
      <c r="AL44" s="217"/>
      <c r="AM44" s="217"/>
      <c r="AN44" s="217"/>
    </row>
    <row r="45" spans="1:40" ht="15" customHeight="1" x14ac:dyDescent="0.2">
      <c r="A45" s="259"/>
      <c r="B45" s="259"/>
      <c r="C45" s="259"/>
      <c r="D45" s="259"/>
      <c r="E45" s="259"/>
      <c r="F45" s="257"/>
      <c r="H45" s="232"/>
      <c r="I45" s="232"/>
      <c r="J45" s="232"/>
      <c r="K45" s="232"/>
      <c r="L45" s="232"/>
      <c r="M45" s="232"/>
      <c r="N45" s="232"/>
      <c r="O45" s="232"/>
      <c r="P45" s="232"/>
      <c r="Q45" s="232"/>
      <c r="R45" s="232"/>
      <c r="S45" s="232"/>
      <c r="T45" s="232"/>
      <c r="U45" s="232"/>
      <c r="V45" s="232"/>
      <c r="W45" s="223"/>
      <c r="X45" s="217"/>
      <c r="Y45" s="217"/>
      <c r="Z45" s="217"/>
      <c r="AA45" s="217"/>
      <c r="AB45" s="217"/>
      <c r="AC45" s="217"/>
      <c r="AD45" s="217"/>
      <c r="AE45" s="217"/>
      <c r="AF45" s="217"/>
      <c r="AG45" s="217"/>
      <c r="AH45" s="217"/>
      <c r="AI45" s="217"/>
      <c r="AJ45" s="217"/>
      <c r="AK45" s="217"/>
      <c r="AL45" s="217"/>
      <c r="AM45" s="217"/>
      <c r="AN45" s="217"/>
    </row>
    <row r="46" spans="1:40" ht="15" customHeight="1" x14ac:dyDescent="0.2">
      <c r="A46" s="260"/>
      <c r="G46" s="43"/>
      <c r="H46" s="232"/>
      <c r="I46" s="232"/>
      <c r="J46" s="232"/>
      <c r="K46" s="232"/>
      <c r="L46" s="232"/>
      <c r="M46" s="232"/>
      <c r="N46" s="232"/>
      <c r="O46" s="232"/>
      <c r="P46" s="232"/>
      <c r="Q46" s="232"/>
      <c r="R46" s="232"/>
      <c r="S46" s="232"/>
      <c r="T46" s="232"/>
      <c r="U46" s="232"/>
      <c r="V46" s="232"/>
      <c r="W46" s="223"/>
      <c r="X46" s="217"/>
      <c r="Y46" s="217"/>
      <c r="Z46" s="217"/>
      <c r="AA46" s="217"/>
      <c r="AB46" s="217"/>
      <c r="AC46" s="217"/>
      <c r="AD46" s="217"/>
      <c r="AE46" s="217"/>
      <c r="AF46" s="217"/>
      <c r="AG46" s="217"/>
      <c r="AH46" s="217"/>
      <c r="AI46" s="217"/>
      <c r="AJ46" s="217"/>
      <c r="AK46" s="217"/>
      <c r="AL46" s="217"/>
      <c r="AM46" s="217"/>
      <c r="AN46" s="217"/>
    </row>
    <row r="47" spans="1:40" ht="15" customHeight="1" x14ac:dyDescent="0.2">
      <c r="A47" s="253" t="s">
        <v>388</v>
      </c>
      <c r="B47" s="253"/>
      <c r="C47" s="253"/>
      <c r="D47" s="253"/>
      <c r="E47" s="253"/>
      <c r="F47" s="245" t="s">
        <v>382</v>
      </c>
      <c r="G47" s="257"/>
      <c r="H47" s="232"/>
      <c r="I47" s="232"/>
      <c r="J47" s="232"/>
      <c r="K47" s="232"/>
      <c r="L47" s="232"/>
      <c r="M47" s="232"/>
      <c r="N47" s="232"/>
      <c r="O47" s="232"/>
      <c r="P47" s="232"/>
      <c r="Q47" s="232"/>
      <c r="R47" s="232"/>
      <c r="S47" s="232"/>
      <c r="T47" s="232"/>
      <c r="U47" s="232"/>
      <c r="V47" s="232"/>
      <c r="W47" s="223"/>
      <c r="X47" s="217"/>
      <c r="Y47" s="217"/>
      <c r="Z47" s="217"/>
      <c r="AA47" s="217"/>
      <c r="AB47" s="217"/>
      <c r="AC47" s="217"/>
      <c r="AD47" s="217"/>
      <c r="AE47" s="217"/>
      <c r="AF47" s="217"/>
      <c r="AG47" s="217"/>
      <c r="AH47" s="217"/>
      <c r="AI47" s="217"/>
      <c r="AJ47" s="217"/>
      <c r="AK47" s="217"/>
      <c r="AL47" s="217"/>
      <c r="AM47" s="217"/>
      <c r="AN47" s="217"/>
    </row>
    <row r="48" spans="1:40" ht="15" customHeight="1" x14ac:dyDescent="0.2">
      <c r="A48" s="258" t="s">
        <v>389</v>
      </c>
      <c r="B48" s="258"/>
      <c r="C48" s="258"/>
      <c r="D48" s="258"/>
      <c r="E48" s="258"/>
      <c r="F48" s="257"/>
      <c r="G48" s="257"/>
      <c r="H48" s="232"/>
      <c r="I48" s="232"/>
      <c r="J48" s="232"/>
      <c r="K48" s="232"/>
      <c r="L48" s="232"/>
      <c r="M48" s="232"/>
      <c r="N48" s="232"/>
      <c r="O48" s="232"/>
      <c r="P48" s="232"/>
      <c r="Q48" s="232"/>
      <c r="R48" s="232"/>
      <c r="S48" s="232"/>
      <c r="T48" s="232"/>
      <c r="U48" s="232"/>
      <c r="V48" s="232"/>
      <c r="W48" s="223"/>
      <c r="X48" s="217"/>
      <c r="Y48" s="217"/>
      <c r="Z48" s="217"/>
      <c r="AA48" s="217"/>
      <c r="AB48" s="217"/>
      <c r="AC48" s="217"/>
      <c r="AD48" s="217"/>
      <c r="AE48" s="217"/>
      <c r="AF48" s="217"/>
      <c r="AG48" s="217"/>
      <c r="AH48" s="217"/>
      <c r="AI48" s="217"/>
      <c r="AJ48" s="217"/>
      <c r="AK48" s="217"/>
      <c r="AL48" s="217"/>
      <c r="AM48" s="217"/>
      <c r="AN48" s="217"/>
    </row>
    <row r="49" spans="1:40" ht="15" customHeight="1" x14ac:dyDescent="0.2">
      <c r="A49" s="259"/>
      <c r="B49" s="259"/>
      <c r="C49" s="259"/>
      <c r="D49" s="259"/>
      <c r="E49" s="259"/>
      <c r="F49" s="257"/>
      <c r="G49" s="257"/>
      <c r="H49" s="232"/>
      <c r="I49" s="232"/>
      <c r="J49" s="232"/>
      <c r="K49" s="232"/>
      <c r="L49" s="232"/>
      <c r="M49" s="232"/>
      <c r="N49" s="232"/>
      <c r="O49" s="232"/>
      <c r="P49" s="232"/>
      <c r="Q49" s="232"/>
      <c r="R49" s="232"/>
      <c r="S49" s="232"/>
      <c r="T49" s="232"/>
      <c r="U49" s="232"/>
      <c r="V49" s="232"/>
      <c r="W49" s="223"/>
      <c r="X49" s="217"/>
      <c r="Y49" s="217"/>
      <c r="Z49" s="217"/>
      <c r="AA49" s="217"/>
      <c r="AB49" s="217"/>
      <c r="AC49" s="217"/>
      <c r="AD49" s="217"/>
      <c r="AE49" s="217"/>
      <c r="AF49" s="217"/>
      <c r="AG49" s="217"/>
      <c r="AH49" s="217"/>
      <c r="AI49" s="217"/>
      <c r="AJ49" s="217"/>
      <c r="AK49" s="217"/>
      <c r="AL49" s="217"/>
      <c r="AM49" s="217"/>
      <c r="AN49" s="217"/>
    </row>
    <row r="50" spans="1:40" ht="15" customHeight="1" x14ac:dyDescent="0.2">
      <c r="A50" s="259"/>
      <c r="B50" s="259"/>
      <c r="C50" s="259"/>
      <c r="D50" s="259"/>
      <c r="E50" s="259"/>
      <c r="F50" s="257"/>
      <c r="G50" s="257"/>
      <c r="H50" s="232"/>
      <c r="I50" s="232"/>
      <c r="J50" s="232"/>
      <c r="K50" s="232"/>
      <c r="L50" s="232"/>
      <c r="M50" s="232"/>
      <c r="N50" s="232"/>
      <c r="O50" s="232"/>
      <c r="P50" s="232"/>
      <c r="Q50" s="232"/>
      <c r="R50" s="232"/>
      <c r="S50" s="232"/>
      <c r="T50" s="232"/>
      <c r="U50" s="232"/>
      <c r="V50" s="232"/>
      <c r="W50" s="223"/>
      <c r="X50" s="217"/>
      <c r="Y50" s="217"/>
      <c r="Z50" s="217"/>
      <c r="AA50" s="217"/>
      <c r="AB50" s="217"/>
      <c r="AC50" s="217"/>
      <c r="AD50" s="217"/>
      <c r="AE50" s="217"/>
      <c r="AF50" s="217"/>
      <c r="AG50" s="217"/>
      <c r="AH50" s="217"/>
      <c r="AI50" s="217"/>
      <c r="AJ50" s="217"/>
      <c r="AK50" s="217"/>
      <c r="AL50" s="217"/>
      <c r="AM50" s="217"/>
      <c r="AN50" s="217"/>
    </row>
    <row r="51" spans="1:40" ht="15" customHeight="1" x14ac:dyDescent="0.2">
      <c r="A51" s="259"/>
      <c r="B51" s="259"/>
      <c r="C51" s="259"/>
      <c r="D51" s="259"/>
      <c r="E51" s="259"/>
      <c r="F51" s="257"/>
      <c r="G51" s="257"/>
      <c r="H51" s="232"/>
      <c r="I51" s="232"/>
      <c r="J51" s="232"/>
      <c r="K51" s="232"/>
      <c r="L51" s="232"/>
      <c r="M51" s="232"/>
      <c r="N51" s="232"/>
      <c r="O51" s="232"/>
      <c r="P51" s="232"/>
      <c r="Q51" s="232"/>
      <c r="R51" s="232"/>
      <c r="S51" s="232"/>
      <c r="T51" s="232"/>
      <c r="U51" s="232"/>
      <c r="V51" s="232"/>
      <c r="W51" s="223"/>
      <c r="X51" s="217"/>
      <c r="Y51" s="217"/>
      <c r="Z51" s="217"/>
      <c r="AA51" s="217"/>
      <c r="AB51" s="217"/>
      <c r="AC51" s="217"/>
      <c r="AD51" s="217"/>
      <c r="AE51" s="217"/>
      <c r="AF51" s="217"/>
      <c r="AG51" s="217"/>
      <c r="AH51" s="217"/>
      <c r="AI51" s="217"/>
      <c r="AJ51" s="217"/>
      <c r="AK51" s="217"/>
      <c r="AL51" s="217"/>
      <c r="AM51" s="217"/>
      <c r="AN51" s="217"/>
    </row>
    <row r="52" spans="1:40" ht="15" customHeight="1" x14ac:dyDescent="0.2">
      <c r="A52" s="259"/>
      <c r="B52" s="259"/>
      <c r="C52" s="259"/>
      <c r="D52" s="259"/>
      <c r="E52" s="259"/>
      <c r="F52" s="257"/>
      <c r="H52" s="232"/>
      <c r="I52" s="232"/>
      <c r="J52" s="232"/>
      <c r="K52" s="232"/>
      <c r="L52" s="232"/>
      <c r="M52" s="232"/>
      <c r="N52" s="232"/>
      <c r="O52" s="232"/>
      <c r="P52" s="232"/>
      <c r="Q52" s="232"/>
      <c r="R52" s="232"/>
      <c r="S52" s="232"/>
      <c r="T52" s="232"/>
      <c r="U52" s="232"/>
      <c r="V52" s="232"/>
      <c r="W52" s="223"/>
      <c r="X52" s="217"/>
      <c r="Y52" s="217"/>
      <c r="Z52" s="217"/>
      <c r="AA52" s="217"/>
      <c r="AB52" s="217"/>
      <c r="AC52" s="217"/>
      <c r="AD52" s="217"/>
      <c r="AE52" s="217"/>
      <c r="AF52" s="217"/>
      <c r="AG52" s="217"/>
      <c r="AH52" s="217"/>
      <c r="AI52" s="217"/>
      <c r="AJ52" s="217"/>
      <c r="AK52" s="217"/>
      <c r="AL52" s="217"/>
      <c r="AM52" s="217"/>
      <c r="AN52" s="217"/>
    </row>
    <row r="53" spans="1:40" ht="15" customHeight="1" x14ac:dyDescent="0.2">
      <c r="A53" s="231"/>
      <c r="H53" s="232"/>
      <c r="I53" s="232"/>
      <c r="J53" s="232"/>
      <c r="K53" s="232"/>
      <c r="L53" s="232"/>
      <c r="M53" s="232"/>
      <c r="N53" s="232"/>
      <c r="O53" s="232"/>
      <c r="P53" s="232"/>
      <c r="Q53" s="232"/>
      <c r="R53" s="232"/>
      <c r="S53" s="232"/>
      <c r="T53" s="232"/>
      <c r="U53" s="232"/>
      <c r="V53" s="232"/>
      <c r="W53" s="223"/>
      <c r="X53" s="217"/>
      <c r="Y53" s="217"/>
      <c r="Z53" s="217"/>
      <c r="AA53" s="217"/>
      <c r="AB53" s="217"/>
      <c r="AC53" s="217"/>
      <c r="AD53" s="217"/>
      <c r="AE53" s="217"/>
      <c r="AF53" s="217"/>
      <c r="AG53" s="217"/>
      <c r="AH53" s="217"/>
      <c r="AI53" s="217"/>
      <c r="AJ53" s="217"/>
      <c r="AK53" s="217"/>
      <c r="AL53" s="217"/>
      <c r="AM53" s="217"/>
      <c r="AN53" s="217"/>
    </row>
    <row r="54" spans="1:40" ht="15" customHeight="1" x14ac:dyDescent="0.2">
      <c r="A54" s="231"/>
      <c r="H54" s="232"/>
      <c r="I54" s="232"/>
      <c r="J54" s="232"/>
      <c r="K54" s="232"/>
      <c r="L54" s="232"/>
      <c r="M54" s="232"/>
      <c r="N54" s="232"/>
      <c r="O54" s="232"/>
      <c r="P54" s="232"/>
      <c r="Q54" s="232"/>
      <c r="R54" s="232"/>
      <c r="S54" s="232"/>
      <c r="T54" s="232"/>
      <c r="U54" s="232"/>
      <c r="V54" s="232"/>
      <c r="W54" s="223"/>
      <c r="X54" s="217"/>
      <c r="Y54" s="217"/>
      <c r="Z54" s="217"/>
      <c r="AA54" s="217"/>
      <c r="AB54" s="217"/>
      <c r="AC54" s="217"/>
      <c r="AD54" s="217"/>
      <c r="AE54" s="217"/>
      <c r="AF54" s="217"/>
      <c r="AG54" s="217"/>
      <c r="AH54" s="217"/>
      <c r="AI54" s="217"/>
      <c r="AJ54" s="217"/>
      <c r="AK54" s="217"/>
      <c r="AL54" s="217"/>
      <c r="AM54" s="217"/>
      <c r="AN54" s="217"/>
    </row>
    <row r="55" spans="1:40" ht="15" customHeight="1" x14ac:dyDescent="0.2">
      <c r="A55" s="231"/>
      <c r="H55" s="232"/>
      <c r="I55" s="232"/>
      <c r="J55" s="232"/>
      <c r="K55" s="232"/>
      <c r="L55" s="232"/>
      <c r="M55" s="232"/>
      <c r="N55" s="232"/>
      <c r="O55" s="232"/>
      <c r="P55" s="232"/>
      <c r="Q55" s="232"/>
      <c r="R55" s="232"/>
      <c r="S55" s="232"/>
      <c r="T55" s="232"/>
      <c r="U55" s="232"/>
      <c r="V55" s="232"/>
      <c r="W55" s="266"/>
      <c r="X55" s="217"/>
      <c r="Y55" s="217"/>
      <c r="Z55" s="217"/>
      <c r="AA55" s="217"/>
      <c r="AB55" s="217"/>
      <c r="AC55" s="217"/>
      <c r="AD55" s="217"/>
      <c r="AE55" s="217"/>
      <c r="AF55" s="217"/>
      <c r="AG55" s="217"/>
      <c r="AH55" s="217"/>
      <c r="AI55" s="217"/>
      <c r="AJ55" s="217"/>
      <c r="AK55" s="217"/>
      <c r="AL55" s="217"/>
      <c r="AM55" s="217"/>
      <c r="AN55" s="217"/>
    </row>
    <row r="56" spans="1:40" ht="15" customHeight="1" x14ac:dyDescent="0.2">
      <c r="A56" s="231"/>
      <c r="H56" s="232"/>
      <c r="I56" s="232"/>
      <c r="J56" s="232"/>
      <c r="K56" s="232"/>
      <c r="L56" s="232"/>
      <c r="M56" s="232"/>
      <c r="N56" s="232"/>
      <c r="O56" s="232"/>
      <c r="P56" s="232"/>
      <c r="Q56" s="232"/>
      <c r="R56" s="232"/>
      <c r="S56" s="232"/>
      <c r="T56" s="232"/>
      <c r="U56" s="232"/>
      <c r="V56" s="232"/>
      <c r="W56" s="266"/>
      <c r="X56" s="217"/>
      <c r="Y56" s="217"/>
      <c r="Z56" s="217"/>
      <c r="AA56" s="217"/>
      <c r="AB56" s="217"/>
      <c r="AC56" s="217"/>
      <c r="AD56" s="217"/>
      <c r="AE56" s="217"/>
      <c r="AF56" s="217"/>
      <c r="AG56" s="217"/>
      <c r="AH56" s="217"/>
      <c r="AI56" s="217"/>
      <c r="AJ56" s="217"/>
      <c r="AK56" s="217"/>
      <c r="AL56" s="217"/>
      <c r="AM56" s="217"/>
      <c r="AN56" s="217"/>
    </row>
    <row r="57" spans="1:40" ht="15" customHeight="1" x14ac:dyDescent="0.2">
      <c r="A57" s="231"/>
      <c r="H57" s="232"/>
      <c r="I57" s="232"/>
      <c r="J57" s="232"/>
      <c r="K57" s="232"/>
      <c r="L57" s="232"/>
      <c r="M57" s="232"/>
      <c r="N57" s="232"/>
      <c r="O57" s="232"/>
      <c r="P57" s="232"/>
      <c r="Q57" s="232"/>
      <c r="R57" s="232"/>
      <c r="S57" s="232"/>
      <c r="T57" s="232"/>
      <c r="U57" s="232"/>
      <c r="V57" s="232"/>
      <c r="W57" s="266"/>
      <c r="X57" s="217"/>
      <c r="Y57" s="217"/>
      <c r="Z57" s="217"/>
      <c r="AA57" s="217"/>
      <c r="AB57" s="217"/>
      <c r="AC57" s="217"/>
      <c r="AD57" s="217"/>
      <c r="AE57" s="217"/>
      <c r="AF57" s="217"/>
      <c r="AG57" s="217"/>
      <c r="AH57" s="217"/>
      <c r="AI57" s="217"/>
      <c r="AJ57" s="217"/>
      <c r="AK57" s="217"/>
      <c r="AL57" s="217"/>
      <c r="AM57" s="217"/>
      <c r="AN57" s="217"/>
    </row>
    <row r="58" spans="1:40" ht="15" customHeight="1" x14ac:dyDescent="0.2">
      <c r="A58" s="231"/>
      <c r="H58" s="232"/>
      <c r="I58" s="232"/>
      <c r="J58" s="232"/>
      <c r="K58" s="232"/>
      <c r="L58" s="232"/>
      <c r="M58" s="232"/>
      <c r="N58" s="232"/>
      <c r="O58" s="232"/>
      <c r="P58" s="232"/>
      <c r="Q58" s="232"/>
      <c r="R58" s="232"/>
      <c r="S58" s="232"/>
      <c r="T58" s="232"/>
      <c r="U58" s="232"/>
      <c r="V58" s="232"/>
      <c r="W58" s="223"/>
      <c r="X58" s="217"/>
      <c r="Y58" s="217"/>
      <c r="Z58" s="217"/>
      <c r="AA58" s="217"/>
      <c r="AB58" s="217"/>
      <c r="AC58" s="217"/>
      <c r="AD58" s="217"/>
      <c r="AE58" s="217"/>
      <c r="AF58" s="217"/>
      <c r="AG58" s="217"/>
      <c r="AH58" s="217"/>
      <c r="AI58" s="217"/>
      <c r="AJ58" s="217"/>
      <c r="AK58" s="217"/>
      <c r="AL58" s="217"/>
      <c r="AM58" s="217"/>
      <c r="AN58" s="217"/>
    </row>
    <row r="59" spans="1:40" ht="15" customHeight="1" x14ac:dyDescent="0.2">
      <c r="A59" s="231"/>
      <c r="H59" s="232"/>
      <c r="I59" s="232"/>
      <c r="J59" s="232"/>
      <c r="K59" s="232"/>
      <c r="L59" s="232"/>
      <c r="M59" s="232"/>
      <c r="N59" s="232"/>
      <c r="O59" s="232"/>
      <c r="P59" s="232"/>
      <c r="Q59" s="232"/>
      <c r="R59" s="232"/>
      <c r="S59" s="232"/>
      <c r="T59" s="232"/>
      <c r="U59" s="232"/>
      <c r="V59" s="232"/>
      <c r="W59" s="223"/>
      <c r="X59" s="217"/>
      <c r="Y59" s="217"/>
      <c r="Z59" s="217"/>
      <c r="AA59" s="217"/>
      <c r="AB59" s="217"/>
      <c r="AC59" s="217"/>
      <c r="AD59" s="217"/>
      <c r="AE59" s="217"/>
      <c r="AF59" s="217"/>
      <c r="AG59" s="217"/>
      <c r="AH59" s="217"/>
      <c r="AI59" s="217"/>
      <c r="AJ59" s="217"/>
      <c r="AK59" s="217"/>
      <c r="AL59" s="217"/>
      <c r="AM59" s="217"/>
      <c r="AN59" s="217"/>
    </row>
    <row r="60" spans="1:40" ht="15" customHeight="1" x14ac:dyDescent="0.2">
      <c r="A60" s="100"/>
      <c r="H60" s="232"/>
      <c r="I60" s="232"/>
      <c r="J60" s="232"/>
      <c r="K60" s="232"/>
      <c r="L60" s="232"/>
      <c r="M60" s="232"/>
      <c r="N60" s="232"/>
      <c r="O60" s="232"/>
      <c r="P60" s="232"/>
      <c r="Q60" s="232"/>
      <c r="R60" s="232"/>
      <c r="S60" s="232"/>
      <c r="T60" s="232"/>
      <c r="U60" s="232"/>
      <c r="V60" s="232"/>
      <c r="W60" s="223"/>
      <c r="X60" s="217"/>
      <c r="Y60" s="217"/>
      <c r="Z60" s="217"/>
      <c r="AA60" s="217"/>
      <c r="AB60" s="217"/>
      <c r="AC60" s="217"/>
      <c r="AD60" s="217"/>
      <c r="AE60" s="217"/>
      <c r="AF60" s="217"/>
      <c r="AG60" s="217"/>
      <c r="AH60" s="217"/>
      <c r="AI60" s="217"/>
      <c r="AJ60" s="217"/>
      <c r="AK60" s="217"/>
      <c r="AL60" s="217"/>
      <c r="AM60" s="217"/>
      <c r="AN60" s="217"/>
    </row>
    <row r="61" spans="1:40" ht="15" customHeight="1" x14ac:dyDescent="0.2">
      <c r="A61" s="267"/>
      <c r="H61" s="232"/>
      <c r="I61" s="232"/>
      <c r="J61" s="232"/>
      <c r="K61" s="232"/>
      <c r="L61" s="232"/>
      <c r="M61" s="232"/>
      <c r="N61" s="232"/>
      <c r="O61" s="232"/>
      <c r="P61" s="232"/>
      <c r="Q61" s="232"/>
      <c r="R61" s="232"/>
      <c r="S61" s="232"/>
      <c r="T61" s="232"/>
      <c r="U61" s="232"/>
      <c r="V61" s="232"/>
      <c r="W61" s="223"/>
      <c r="X61" s="217"/>
      <c r="Y61" s="217"/>
      <c r="Z61" s="217"/>
      <c r="AA61" s="217"/>
      <c r="AB61" s="217"/>
      <c r="AC61" s="217"/>
      <c r="AD61" s="217"/>
      <c r="AE61" s="217"/>
      <c r="AF61" s="217"/>
      <c r="AG61" s="217"/>
      <c r="AH61" s="217"/>
      <c r="AI61" s="217"/>
      <c r="AJ61" s="217"/>
      <c r="AK61" s="217"/>
      <c r="AL61" s="217"/>
      <c r="AM61" s="217"/>
      <c r="AN61" s="217"/>
    </row>
    <row r="62" spans="1:40" ht="15" customHeight="1" x14ac:dyDescent="0.2">
      <c r="A62" s="267"/>
      <c r="H62" s="232"/>
      <c r="I62" s="232"/>
      <c r="J62" s="232"/>
      <c r="K62" s="232"/>
      <c r="L62" s="232"/>
      <c r="M62" s="232"/>
      <c r="N62" s="232"/>
      <c r="O62" s="232"/>
      <c r="P62" s="232"/>
      <c r="Q62" s="232"/>
      <c r="R62" s="232"/>
      <c r="S62" s="232"/>
      <c r="T62" s="232"/>
      <c r="U62" s="232"/>
      <c r="V62" s="232"/>
      <c r="W62" s="223"/>
      <c r="X62" s="217"/>
      <c r="Y62" s="217"/>
      <c r="Z62" s="217"/>
      <c r="AA62" s="217"/>
      <c r="AB62" s="217"/>
      <c r="AC62" s="217"/>
      <c r="AD62" s="217"/>
      <c r="AE62" s="217"/>
      <c r="AF62" s="217"/>
      <c r="AG62" s="217"/>
      <c r="AH62" s="217"/>
      <c r="AI62" s="217"/>
      <c r="AJ62" s="217"/>
      <c r="AK62" s="217"/>
      <c r="AL62" s="217"/>
      <c r="AM62" s="217"/>
      <c r="AN62" s="217"/>
    </row>
    <row r="63" spans="1:40" ht="15" customHeight="1" x14ac:dyDescent="0.2">
      <c r="A63" s="267"/>
      <c r="H63" s="223"/>
      <c r="I63" s="223"/>
      <c r="J63" s="223"/>
      <c r="K63" s="223"/>
      <c r="L63" s="223"/>
      <c r="M63" s="223"/>
      <c r="N63" s="223"/>
      <c r="O63" s="232"/>
      <c r="P63" s="232"/>
      <c r="Q63" s="232"/>
      <c r="R63" s="232"/>
      <c r="S63" s="232"/>
      <c r="T63" s="232"/>
      <c r="U63" s="232"/>
      <c r="V63" s="232"/>
      <c r="W63" s="223"/>
      <c r="X63" s="217"/>
      <c r="Y63" s="217"/>
      <c r="Z63" s="217"/>
      <c r="AA63" s="217"/>
      <c r="AB63" s="217"/>
      <c r="AC63" s="217"/>
      <c r="AD63" s="217"/>
      <c r="AE63" s="217"/>
      <c r="AF63" s="217"/>
      <c r="AG63" s="217"/>
      <c r="AH63" s="217"/>
      <c r="AI63" s="217"/>
      <c r="AJ63" s="217"/>
      <c r="AK63" s="217"/>
      <c r="AL63" s="217"/>
      <c r="AM63" s="217"/>
      <c r="AN63" s="217"/>
    </row>
    <row r="64" spans="1:40" ht="15" customHeight="1" x14ac:dyDescent="0.2">
      <c r="A64" s="267"/>
      <c r="H64" s="266"/>
      <c r="I64" s="266"/>
      <c r="J64" s="266"/>
      <c r="K64" s="266"/>
      <c r="L64" s="266"/>
      <c r="M64" s="266"/>
      <c r="N64" s="266"/>
      <c r="O64" s="223"/>
      <c r="P64" s="223"/>
      <c r="Q64" s="223"/>
      <c r="R64" s="223"/>
      <c r="S64" s="223"/>
      <c r="T64" s="223"/>
      <c r="U64" s="223"/>
      <c r="V64" s="223"/>
      <c r="W64" s="223"/>
      <c r="X64" s="217"/>
      <c r="Y64" s="217"/>
      <c r="Z64" s="217"/>
      <c r="AA64" s="217"/>
      <c r="AB64" s="217"/>
      <c r="AC64" s="217"/>
      <c r="AD64" s="217"/>
      <c r="AE64" s="217"/>
      <c r="AF64" s="217"/>
      <c r="AG64" s="217"/>
      <c r="AH64" s="217"/>
      <c r="AI64" s="217"/>
      <c r="AJ64" s="217"/>
      <c r="AK64" s="217"/>
      <c r="AL64" s="217"/>
      <c r="AM64" s="217"/>
      <c r="AN64" s="217"/>
    </row>
    <row r="65" spans="1:40" ht="15" customHeight="1" x14ac:dyDescent="0.2">
      <c r="A65" s="250"/>
      <c r="H65" s="266"/>
      <c r="I65" s="266"/>
      <c r="J65" s="266"/>
      <c r="K65" s="266"/>
      <c r="L65" s="266"/>
      <c r="M65" s="266"/>
      <c r="N65" s="266"/>
      <c r="O65" s="266"/>
      <c r="P65" s="266"/>
      <c r="Q65" s="266"/>
      <c r="R65" s="266"/>
      <c r="S65" s="266"/>
      <c r="T65" s="266"/>
      <c r="U65" s="266"/>
      <c r="V65" s="266"/>
      <c r="W65" s="217"/>
      <c r="X65" s="217"/>
      <c r="Y65" s="217"/>
      <c r="Z65" s="217"/>
      <c r="AA65" s="217"/>
      <c r="AB65" s="217"/>
      <c r="AC65" s="217"/>
      <c r="AD65" s="217"/>
      <c r="AE65" s="217"/>
      <c r="AF65" s="217"/>
      <c r="AG65" s="217"/>
      <c r="AH65" s="217"/>
      <c r="AI65" s="217"/>
      <c r="AJ65" s="217"/>
      <c r="AK65" s="217"/>
      <c r="AL65" s="217"/>
      <c r="AM65" s="217"/>
      <c r="AN65" s="217"/>
    </row>
    <row r="66" spans="1:40" ht="15" customHeight="1" x14ac:dyDescent="0.2">
      <c r="A66" s="250"/>
      <c r="H66" s="266"/>
      <c r="I66" s="266"/>
      <c r="J66" s="266"/>
      <c r="K66" s="266"/>
      <c r="L66" s="266"/>
      <c r="M66" s="266"/>
      <c r="N66" s="266"/>
      <c r="O66" s="266"/>
      <c r="P66" s="266"/>
      <c r="Q66" s="266"/>
      <c r="R66" s="266"/>
      <c r="S66" s="266"/>
      <c r="T66" s="266"/>
      <c r="U66" s="266"/>
      <c r="V66" s="266"/>
      <c r="W66" s="217"/>
      <c r="X66" s="217"/>
      <c r="Y66" s="217"/>
      <c r="Z66" s="217"/>
      <c r="AA66" s="217"/>
      <c r="AB66" s="217"/>
      <c r="AC66" s="217"/>
      <c r="AD66" s="217"/>
      <c r="AE66" s="217"/>
      <c r="AF66" s="217"/>
      <c r="AG66" s="217"/>
      <c r="AH66" s="217"/>
      <c r="AI66" s="217"/>
      <c r="AJ66" s="217"/>
      <c r="AK66" s="217"/>
      <c r="AL66" s="217"/>
      <c r="AM66" s="217"/>
      <c r="AN66" s="217"/>
    </row>
    <row r="67" spans="1:40" ht="15" customHeight="1" x14ac:dyDescent="0.2">
      <c r="A67" s="250"/>
      <c r="H67" s="266"/>
      <c r="I67" s="266"/>
      <c r="J67" s="266"/>
      <c r="K67" s="266"/>
      <c r="L67" s="266"/>
      <c r="M67" s="266"/>
      <c r="N67" s="266"/>
      <c r="O67" s="266"/>
      <c r="P67" s="266"/>
      <c r="Q67" s="266"/>
      <c r="R67" s="266"/>
      <c r="S67" s="266"/>
      <c r="T67" s="266"/>
      <c r="U67" s="266"/>
      <c r="V67" s="266"/>
      <c r="W67" s="217"/>
      <c r="X67" s="217"/>
      <c r="Y67" s="217"/>
      <c r="Z67" s="217"/>
      <c r="AA67" s="217"/>
      <c r="AB67" s="217"/>
      <c r="AC67" s="217"/>
      <c r="AD67" s="217"/>
      <c r="AE67" s="217"/>
      <c r="AF67" s="217"/>
      <c r="AG67" s="217"/>
      <c r="AH67" s="217"/>
      <c r="AI67" s="217"/>
      <c r="AJ67" s="217"/>
      <c r="AK67" s="217"/>
      <c r="AL67" s="217"/>
      <c r="AM67" s="217"/>
      <c r="AN67" s="217"/>
    </row>
    <row r="68" spans="1:40" ht="15" customHeight="1" x14ac:dyDescent="0.2">
      <c r="A68" s="250"/>
      <c r="H68" s="266"/>
      <c r="I68" s="266"/>
      <c r="J68" s="266"/>
      <c r="K68" s="266"/>
      <c r="L68" s="266"/>
      <c r="M68" s="266"/>
      <c r="N68" s="266"/>
      <c r="O68" s="266"/>
      <c r="P68" s="266"/>
      <c r="Q68" s="266"/>
      <c r="R68" s="266"/>
      <c r="S68" s="266"/>
      <c r="T68" s="266"/>
      <c r="U68" s="266"/>
      <c r="V68" s="266"/>
      <c r="W68" s="217"/>
      <c r="X68" s="217"/>
      <c r="Y68" s="217"/>
      <c r="Z68" s="217"/>
      <c r="AA68" s="217"/>
      <c r="AB68" s="217"/>
      <c r="AC68" s="217"/>
      <c r="AD68" s="217"/>
      <c r="AE68" s="217"/>
      <c r="AF68" s="217"/>
      <c r="AG68" s="217"/>
      <c r="AH68" s="217"/>
      <c r="AI68" s="217"/>
      <c r="AJ68" s="217"/>
      <c r="AK68" s="217"/>
      <c r="AL68" s="217"/>
      <c r="AM68" s="217"/>
      <c r="AN68" s="217"/>
    </row>
    <row r="69" spans="1:40" ht="15" customHeight="1" x14ac:dyDescent="0.2">
      <c r="A69" s="250"/>
      <c r="H69" s="266"/>
      <c r="I69" s="266"/>
      <c r="J69" s="266"/>
      <c r="K69" s="266"/>
      <c r="L69" s="266"/>
      <c r="M69" s="266"/>
      <c r="N69" s="266"/>
      <c r="O69" s="266"/>
      <c r="P69" s="266"/>
      <c r="Q69" s="266"/>
      <c r="R69" s="266"/>
      <c r="S69" s="266"/>
      <c r="T69" s="266"/>
      <c r="U69" s="266"/>
      <c r="V69" s="266"/>
      <c r="W69" s="217"/>
      <c r="X69" s="217"/>
      <c r="Y69" s="217"/>
      <c r="Z69" s="217"/>
      <c r="AA69" s="217"/>
      <c r="AB69" s="217"/>
      <c r="AC69" s="217"/>
      <c r="AD69" s="217"/>
      <c r="AE69" s="217"/>
      <c r="AF69" s="217"/>
      <c r="AG69" s="217"/>
      <c r="AH69" s="217"/>
      <c r="AI69" s="217"/>
      <c r="AJ69" s="217"/>
      <c r="AK69" s="217"/>
      <c r="AL69" s="217"/>
      <c r="AM69" s="217"/>
      <c r="AN69" s="217"/>
    </row>
    <row r="70" spans="1:40" ht="15" customHeight="1" x14ac:dyDescent="0.2">
      <c r="A70" s="250"/>
      <c r="H70" s="266"/>
      <c r="I70" s="266"/>
      <c r="J70" s="266"/>
      <c r="K70" s="266"/>
      <c r="L70" s="266"/>
      <c r="M70" s="266"/>
      <c r="N70" s="266"/>
      <c r="O70" s="266"/>
      <c r="P70" s="266"/>
      <c r="Q70" s="266"/>
      <c r="R70" s="266"/>
      <c r="S70" s="266"/>
      <c r="T70" s="266"/>
      <c r="U70" s="266"/>
      <c r="V70" s="266"/>
      <c r="W70" s="217"/>
      <c r="X70" s="217"/>
      <c r="Y70" s="217"/>
      <c r="Z70" s="217"/>
      <c r="AA70" s="217"/>
      <c r="AB70" s="217"/>
      <c r="AC70" s="217"/>
      <c r="AD70" s="217"/>
      <c r="AE70" s="217"/>
      <c r="AF70" s="217"/>
      <c r="AG70" s="217"/>
      <c r="AH70" s="217"/>
      <c r="AI70" s="217"/>
      <c r="AJ70" s="217"/>
      <c r="AK70" s="217"/>
      <c r="AL70" s="217"/>
      <c r="AM70" s="217"/>
      <c r="AN70" s="217"/>
    </row>
    <row r="71" spans="1:40" ht="15" customHeight="1" x14ac:dyDescent="0.2">
      <c r="A71" s="250"/>
      <c r="H71" s="266"/>
      <c r="I71" s="266"/>
      <c r="J71" s="266"/>
      <c r="K71" s="266"/>
      <c r="L71" s="266"/>
      <c r="M71" s="266"/>
      <c r="N71" s="266"/>
      <c r="O71" s="266"/>
      <c r="P71" s="266"/>
      <c r="Q71" s="266"/>
      <c r="R71" s="266"/>
      <c r="S71" s="266"/>
      <c r="T71" s="266"/>
      <c r="U71" s="266"/>
      <c r="V71" s="266"/>
      <c r="W71" s="217"/>
      <c r="X71" s="217"/>
      <c r="Y71" s="217"/>
      <c r="Z71" s="217"/>
      <c r="AA71" s="217"/>
      <c r="AB71" s="217"/>
      <c r="AC71" s="217"/>
      <c r="AD71" s="217"/>
      <c r="AE71" s="217"/>
      <c r="AF71" s="217"/>
      <c r="AG71" s="217"/>
      <c r="AH71" s="217"/>
      <c r="AI71" s="217"/>
      <c r="AJ71" s="217"/>
      <c r="AK71" s="217"/>
      <c r="AL71" s="217"/>
      <c r="AM71" s="217"/>
      <c r="AN71" s="217"/>
    </row>
    <row r="72" spans="1:40" ht="15" customHeight="1" x14ac:dyDescent="0.2">
      <c r="A72" s="250"/>
      <c r="H72" s="266"/>
      <c r="I72" s="266"/>
      <c r="J72" s="266"/>
      <c r="K72" s="266"/>
      <c r="L72" s="266"/>
      <c r="M72" s="266"/>
      <c r="N72" s="266"/>
      <c r="O72" s="266"/>
      <c r="P72" s="266"/>
      <c r="Q72" s="266"/>
      <c r="R72" s="266"/>
      <c r="S72" s="266"/>
      <c r="T72" s="266"/>
      <c r="U72" s="266"/>
      <c r="V72" s="266"/>
      <c r="W72" s="217"/>
      <c r="X72" s="217"/>
      <c r="Y72" s="217"/>
      <c r="Z72" s="217"/>
      <c r="AA72" s="217"/>
      <c r="AB72" s="217"/>
      <c r="AC72" s="217"/>
      <c r="AD72" s="217"/>
      <c r="AE72" s="217"/>
      <c r="AF72" s="217"/>
      <c r="AG72" s="217"/>
      <c r="AH72" s="217"/>
      <c r="AI72" s="217"/>
      <c r="AJ72" s="217"/>
      <c r="AK72" s="217"/>
      <c r="AL72" s="217"/>
      <c r="AM72" s="217"/>
      <c r="AN72" s="217"/>
    </row>
    <row r="73" spans="1:40" ht="15" customHeight="1" x14ac:dyDescent="0.2">
      <c r="A73" s="250"/>
      <c r="H73" s="266"/>
      <c r="I73" s="266"/>
      <c r="J73" s="266"/>
      <c r="K73" s="266"/>
      <c r="L73" s="266"/>
      <c r="M73" s="266"/>
      <c r="N73" s="266"/>
      <c r="O73" s="266"/>
      <c r="P73" s="266"/>
      <c r="Q73" s="266"/>
      <c r="R73" s="266"/>
      <c r="S73" s="266"/>
      <c r="T73" s="266"/>
      <c r="U73" s="266"/>
      <c r="V73" s="266"/>
      <c r="W73" s="217"/>
      <c r="X73" s="217"/>
      <c r="Y73" s="217"/>
      <c r="Z73" s="217"/>
      <c r="AA73" s="217"/>
      <c r="AB73" s="217"/>
      <c r="AC73" s="217"/>
      <c r="AD73" s="217"/>
      <c r="AE73" s="217"/>
      <c r="AF73" s="217"/>
      <c r="AG73" s="217"/>
      <c r="AH73" s="217"/>
      <c r="AI73" s="217"/>
      <c r="AJ73" s="217"/>
      <c r="AK73" s="217"/>
      <c r="AL73" s="217"/>
      <c r="AM73" s="217"/>
      <c r="AN73" s="217"/>
    </row>
    <row r="74" spans="1:40" ht="15" customHeight="1" x14ac:dyDescent="0.2">
      <c r="A74" s="250"/>
      <c r="N74" s="217"/>
      <c r="O74" s="266"/>
      <c r="P74" s="266"/>
      <c r="Q74" s="266"/>
      <c r="R74" s="266"/>
      <c r="S74" s="266"/>
      <c r="T74" s="266"/>
      <c r="U74" s="266"/>
      <c r="V74" s="266"/>
      <c r="W74" s="217"/>
      <c r="X74" s="217"/>
      <c r="Y74" s="217"/>
      <c r="Z74" s="217"/>
      <c r="AA74" s="217"/>
      <c r="AB74" s="217"/>
      <c r="AC74" s="217"/>
      <c r="AD74" s="217"/>
      <c r="AE74" s="217"/>
      <c r="AF74" s="217"/>
      <c r="AG74" s="217"/>
      <c r="AH74" s="217"/>
      <c r="AI74" s="217"/>
      <c r="AJ74" s="217"/>
      <c r="AK74" s="217"/>
      <c r="AL74" s="217"/>
      <c r="AM74" s="217"/>
      <c r="AN74" s="217"/>
    </row>
    <row r="75" spans="1:40" ht="15" customHeight="1" x14ac:dyDescent="0.2">
      <c r="A75" s="250"/>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row>
    <row r="76" spans="1:40" ht="15" customHeight="1" x14ac:dyDescent="0.2">
      <c r="A76" s="250"/>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row>
    <row r="77" spans="1:40" ht="15" customHeight="1" x14ac:dyDescent="0.2">
      <c r="A77" s="250"/>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row>
    <row r="78" spans="1:40" ht="15" customHeight="1" x14ac:dyDescent="0.2">
      <c r="A78" s="250"/>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row>
    <row r="79" spans="1:40" ht="15" customHeight="1" x14ac:dyDescent="0.2">
      <c r="A79" s="250"/>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row>
    <row r="80" spans="1:40" ht="15" customHeight="1" x14ac:dyDescent="0.2">
      <c r="A80" s="250"/>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row>
    <row r="81" spans="1:40" ht="15" customHeight="1" x14ac:dyDescent="0.2">
      <c r="A81" s="250"/>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row>
    <row r="82" spans="1:40" ht="15" customHeight="1" x14ac:dyDescent="0.2">
      <c r="A82" s="250"/>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row>
    <row r="83" spans="1:40" ht="15" customHeight="1" x14ac:dyDescent="0.2">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row>
    <row r="84" spans="1:40" ht="15" customHeight="1" x14ac:dyDescent="0.2">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row>
    <row r="85" spans="1:40" ht="15" customHeight="1" x14ac:dyDescent="0.2">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row>
    <row r="86" spans="1:40" ht="15" customHeight="1" x14ac:dyDescent="0.2">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row>
    <row r="87" spans="1:40" ht="15" customHeight="1" x14ac:dyDescent="0.2">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row>
    <row r="88" spans="1:40" ht="15" customHeight="1" x14ac:dyDescent="0.2">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row>
    <row r="89" spans="1:40" ht="15" customHeight="1" x14ac:dyDescent="0.2">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row>
    <row r="90" spans="1:40" ht="15" customHeight="1" x14ac:dyDescent="0.2">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row>
    <row r="91" spans="1:40" ht="15" customHeight="1" x14ac:dyDescent="0.2">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row>
    <row r="92" spans="1:40" ht="15" customHeight="1" x14ac:dyDescent="0.2">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row>
    <row r="93" spans="1:40" ht="15" customHeight="1" x14ac:dyDescent="0.2">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row>
    <row r="94" spans="1:40" ht="15" customHeight="1" x14ac:dyDescent="0.2">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row>
    <row r="95" spans="1:40" ht="15" customHeight="1" x14ac:dyDescent="0.2">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row>
    <row r="96" spans="1:40" ht="15" customHeight="1" x14ac:dyDescent="0.2">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row>
    <row r="97" spans="14:40" ht="15" customHeight="1" x14ac:dyDescent="0.2">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row>
    <row r="98" spans="14:40" ht="15" customHeight="1" x14ac:dyDescent="0.2">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row>
    <row r="99" spans="14:40" ht="15" customHeight="1" x14ac:dyDescent="0.2">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row>
    <row r="100" spans="14:40" ht="15" customHeight="1" x14ac:dyDescent="0.2">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row>
    <row r="101" spans="14:40" ht="15" customHeight="1" x14ac:dyDescent="0.2">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row>
    <row r="102" spans="14:40" ht="15" customHeight="1" x14ac:dyDescent="0.2">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row>
    <row r="103" spans="14:40" ht="15" customHeight="1" x14ac:dyDescent="0.2">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row>
    <row r="104" spans="14:40" ht="15" customHeight="1" x14ac:dyDescent="0.2">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row>
    <row r="105" spans="14:40" ht="15" customHeight="1" x14ac:dyDescent="0.2">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row>
    <row r="106" spans="14:40" ht="15" customHeight="1" x14ac:dyDescent="0.2">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row>
    <row r="107" spans="14:40" ht="15" customHeight="1" x14ac:dyDescent="0.2">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row>
    <row r="108" spans="14:40" ht="15" customHeight="1" x14ac:dyDescent="0.2">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row>
    <row r="109" spans="14:40" ht="15" customHeight="1" x14ac:dyDescent="0.2">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row>
    <row r="110" spans="14:40" ht="15" customHeight="1" x14ac:dyDescent="0.2">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row>
    <row r="111" spans="14:40" ht="15" customHeight="1" x14ac:dyDescent="0.2">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row>
    <row r="112" spans="14:40" ht="15" customHeight="1" x14ac:dyDescent="0.2">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row>
    <row r="113" spans="14:40" ht="15" customHeight="1" x14ac:dyDescent="0.2">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row>
    <row r="114" spans="14:40" ht="15" customHeight="1" x14ac:dyDescent="0.2">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row>
    <row r="115" spans="14:40" ht="15" customHeight="1" x14ac:dyDescent="0.2">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row>
    <row r="116" spans="14:40" ht="15" customHeight="1" x14ac:dyDescent="0.2">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row>
    <row r="117" spans="14:40" ht="15" customHeight="1" x14ac:dyDescent="0.2">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row>
    <row r="118" spans="14:40" ht="15" customHeight="1" x14ac:dyDescent="0.2">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row>
    <row r="119" spans="14:40" ht="15" customHeight="1" x14ac:dyDescent="0.2">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row>
    <row r="120" spans="14:40" ht="15" customHeight="1" x14ac:dyDescent="0.2">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row>
    <row r="121" spans="14:40" ht="15" customHeight="1" x14ac:dyDescent="0.2">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row>
    <row r="122" spans="14:40" ht="15" customHeight="1" x14ac:dyDescent="0.2">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row>
    <row r="123" spans="14:40" ht="15" customHeight="1" x14ac:dyDescent="0.2">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row>
    <row r="124" spans="14:40" ht="15" customHeight="1" x14ac:dyDescent="0.2">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row>
    <row r="125" spans="14:40" ht="15" customHeight="1" x14ac:dyDescent="0.2">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row>
    <row r="126" spans="14:40" ht="15" customHeight="1" x14ac:dyDescent="0.2">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row>
    <row r="127" spans="14:40" ht="15" customHeight="1" x14ac:dyDescent="0.2">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row>
    <row r="128" spans="14:40" ht="15" customHeight="1" x14ac:dyDescent="0.2">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row>
    <row r="129" spans="14:40" ht="15" customHeight="1" x14ac:dyDescent="0.2">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row>
    <row r="130" spans="14:40" ht="15" customHeight="1" x14ac:dyDescent="0.2">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row>
    <row r="131" spans="14:40" ht="15" customHeight="1" x14ac:dyDescent="0.2">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row>
    <row r="132" spans="14:40" ht="15" customHeight="1" x14ac:dyDescent="0.2">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row>
    <row r="133" spans="14:40" ht="15" customHeight="1" x14ac:dyDescent="0.2">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row>
    <row r="134" spans="14:40" ht="15" customHeight="1" x14ac:dyDescent="0.2">
      <c r="N134" s="217"/>
      <c r="O134" s="217"/>
      <c r="P134" s="217"/>
      <c r="Q134" s="217"/>
      <c r="R134" s="217"/>
      <c r="S134" s="217"/>
      <c r="T134" s="217"/>
      <c r="U134" s="217"/>
      <c r="V134" s="217"/>
    </row>
    <row r="135" spans="14:40" ht="15" customHeight="1" x14ac:dyDescent="0.2">
      <c r="N135" s="217"/>
      <c r="O135" s="217"/>
      <c r="P135" s="217"/>
      <c r="Q135" s="217"/>
      <c r="R135" s="217"/>
      <c r="S135" s="217"/>
      <c r="T135" s="217"/>
      <c r="U135" s="217"/>
      <c r="V135" s="217"/>
    </row>
    <row r="136" spans="14:40" ht="15" customHeight="1" x14ac:dyDescent="0.2">
      <c r="N136" s="217"/>
      <c r="O136" s="217"/>
      <c r="P136" s="217"/>
      <c r="Q136" s="217"/>
      <c r="R136" s="217"/>
      <c r="S136" s="217"/>
      <c r="T136" s="217"/>
      <c r="U136" s="217"/>
      <c r="V136" s="217"/>
    </row>
    <row r="137" spans="14:40" ht="15" customHeight="1" x14ac:dyDescent="0.2">
      <c r="N137" s="217"/>
      <c r="O137" s="217"/>
      <c r="P137" s="217"/>
      <c r="Q137" s="217"/>
      <c r="R137" s="217"/>
      <c r="S137" s="217"/>
      <c r="T137" s="217"/>
      <c r="U137" s="217"/>
      <c r="V137" s="217"/>
    </row>
    <row r="138" spans="14:40" ht="15" customHeight="1" x14ac:dyDescent="0.2">
      <c r="N138" s="217"/>
      <c r="O138" s="217"/>
      <c r="P138" s="217"/>
      <c r="Q138" s="217"/>
      <c r="R138" s="217"/>
      <c r="S138" s="217"/>
      <c r="T138" s="217"/>
      <c r="U138" s="217"/>
      <c r="V138" s="217"/>
    </row>
    <row r="139" spans="14:40" ht="15" customHeight="1" x14ac:dyDescent="0.2">
      <c r="N139" s="217"/>
      <c r="O139" s="217"/>
      <c r="P139" s="217"/>
      <c r="Q139" s="217"/>
      <c r="R139" s="217"/>
      <c r="S139" s="217"/>
      <c r="T139" s="217"/>
      <c r="U139" s="217"/>
      <c r="V139" s="217"/>
    </row>
    <row r="140" spans="14:40" ht="15" customHeight="1" x14ac:dyDescent="0.2">
      <c r="N140" s="217"/>
      <c r="O140" s="217"/>
      <c r="P140" s="217"/>
      <c r="Q140" s="217"/>
      <c r="R140" s="217"/>
      <c r="S140" s="217"/>
      <c r="T140" s="217"/>
      <c r="U140" s="217"/>
      <c r="V140" s="217"/>
    </row>
    <row r="141" spans="14:40" ht="15" customHeight="1" x14ac:dyDescent="0.2">
      <c r="N141" s="217"/>
      <c r="O141" s="217"/>
      <c r="P141" s="217"/>
      <c r="Q141" s="217"/>
      <c r="R141" s="217"/>
      <c r="S141" s="217"/>
      <c r="T141" s="217"/>
      <c r="U141" s="217"/>
      <c r="V141" s="217"/>
    </row>
    <row r="142" spans="14:40" ht="15" customHeight="1" x14ac:dyDescent="0.2">
      <c r="O142" s="217"/>
      <c r="P142" s="217"/>
      <c r="Q142" s="217"/>
      <c r="R142" s="217"/>
      <c r="S142" s="217"/>
      <c r="T142" s="217"/>
      <c r="U142" s="217"/>
      <c r="V142" s="217"/>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41"/>
  <sheetViews>
    <sheetView workbookViewId="0">
      <pane ySplit="3" topLeftCell="A4" activePane="bottomLeft" state="frozen"/>
      <selection pane="bottomLeft" activeCell="G4" sqref="G4"/>
    </sheetView>
  </sheetViews>
  <sheetFormatPr defaultRowHeight="12.75" x14ac:dyDescent="0.2"/>
  <cols>
    <col min="1" max="1" width="7" style="141" customWidth="1"/>
    <col min="2" max="2" width="13" style="141" bestFit="1" customWidth="1"/>
    <col min="3" max="3" width="15.33203125" style="141" bestFit="1" customWidth="1"/>
    <col min="4" max="4" width="10.83203125" style="141" bestFit="1" customWidth="1"/>
    <col min="5" max="5" width="18.83203125" style="141" customWidth="1"/>
    <col min="6" max="6" width="16.1640625" style="141" customWidth="1"/>
    <col min="7" max="7" width="17.5" style="141" customWidth="1"/>
    <col min="8" max="16384" width="9.33203125" style="141"/>
  </cols>
  <sheetData>
    <row r="1" spans="1:7" ht="29.25" customHeight="1" x14ac:dyDescent="0.25">
      <c r="A1" s="167" t="s">
        <v>351</v>
      </c>
      <c r="B1" s="124"/>
      <c r="C1" s="124"/>
      <c r="D1" s="124"/>
      <c r="E1" s="124"/>
      <c r="F1" s="124"/>
      <c r="G1" s="124"/>
    </row>
    <row r="3" spans="1:7" ht="30" customHeight="1" x14ac:dyDescent="0.2">
      <c r="A3" s="149"/>
      <c r="B3" s="150" t="s">
        <v>340</v>
      </c>
      <c r="C3" s="150" t="s">
        <v>154</v>
      </c>
      <c r="D3" s="150" t="s">
        <v>209</v>
      </c>
      <c r="E3" s="150" t="s">
        <v>341</v>
      </c>
      <c r="F3" s="150" t="s">
        <v>342</v>
      </c>
      <c r="G3" s="150" t="s">
        <v>343</v>
      </c>
    </row>
    <row r="4" spans="1:7" ht="13.5" x14ac:dyDescent="0.2">
      <c r="A4" s="141">
        <v>1</v>
      </c>
      <c r="B4" s="151" t="s">
        <v>344</v>
      </c>
      <c r="C4" s="151" t="s">
        <v>345</v>
      </c>
      <c r="D4" s="151">
        <v>1</v>
      </c>
      <c r="E4" s="152">
        <v>15</v>
      </c>
      <c r="F4" s="152">
        <v>11.261697355967616</v>
      </c>
      <c r="G4" s="153">
        <v>50677.638101854274</v>
      </c>
    </row>
    <row r="5" spans="1:7" ht="13.5" x14ac:dyDescent="0.2">
      <c r="A5" s="141">
        <v>2</v>
      </c>
      <c r="B5" s="154" t="s">
        <v>344</v>
      </c>
      <c r="C5" s="154" t="s">
        <v>346</v>
      </c>
      <c r="D5" s="154">
        <v>1</v>
      </c>
      <c r="E5" s="155">
        <v>75</v>
      </c>
      <c r="F5" s="155">
        <v>57.614938062971127</v>
      </c>
      <c r="G5" s="156">
        <v>256386.47438022151</v>
      </c>
    </row>
    <row r="6" spans="1:7" ht="13.5" x14ac:dyDescent="0.2">
      <c r="A6" s="141">
        <v>3</v>
      </c>
      <c r="B6" s="151" t="s">
        <v>344</v>
      </c>
      <c r="C6" s="151" t="s">
        <v>347</v>
      </c>
      <c r="D6" s="151">
        <v>1</v>
      </c>
      <c r="E6" s="152">
        <v>100</v>
      </c>
      <c r="F6" s="152">
        <v>79.256046878140467</v>
      </c>
      <c r="G6" s="153">
        <v>352689.40860772505</v>
      </c>
    </row>
    <row r="7" spans="1:7" ht="13.5" x14ac:dyDescent="0.2">
      <c r="A7" s="141">
        <v>4</v>
      </c>
      <c r="B7" s="154" t="s">
        <v>344</v>
      </c>
      <c r="C7" s="154" t="s">
        <v>348</v>
      </c>
      <c r="D7" s="154">
        <v>1</v>
      </c>
      <c r="E7" s="155">
        <v>150</v>
      </c>
      <c r="F7" s="155">
        <v>116.19885462972857</v>
      </c>
      <c r="G7" s="156">
        <v>517084.90310229216</v>
      </c>
    </row>
    <row r="8" spans="1:7" ht="13.5" x14ac:dyDescent="0.2">
      <c r="A8" s="141">
        <v>5</v>
      </c>
      <c r="B8" s="151" t="s">
        <v>344</v>
      </c>
      <c r="C8" s="151" t="s">
        <v>349</v>
      </c>
      <c r="D8" s="151">
        <v>1</v>
      </c>
      <c r="E8" s="152">
        <v>75</v>
      </c>
      <c r="F8" s="152">
        <v>55.942054110988806</v>
      </c>
      <c r="G8" s="153">
        <v>248942.14079390018</v>
      </c>
    </row>
    <row r="9" spans="1:7" ht="13.5" x14ac:dyDescent="0.2">
      <c r="A9" s="141">
        <v>6</v>
      </c>
      <c r="B9" s="154" t="s">
        <v>344</v>
      </c>
      <c r="C9" s="154" t="s">
        <v>350</v>
      </c>
      <c r="D9" s="154">
        <v>20</v>
      </c>
      <c r="E9" s="155">
        <v>7.5</v>
      </c>
      <c r="F9" s="155">
        <v>86.80543237250555</v>
      </c>
      <c r="G9" s="156">
        <v>303819.0133037694</v>
      </c>
    </row>
    <row r="10" spans="1:7" ht="13.5" x14ac:dyDescent="0.2">
      <c r="A10" s="141">
        <v>7</v>
      </c>
      <c r="B10" s="151" t="s">
        <v>344</v>
      </c>
      <c r="C10" s="151" t="s">
        <v>307</v>
      </c>
      <c r="D10" s="151">
        <v>5</v>
      </c>
      <c r="E10" s="152">
        <v>15</v>
      </c>
      <c r="F10" s="152">
        <v>46.094093406593402</v>
      </c>
      <c r="G10" s="153">
        <v>207423.42032967031</v>
      </c>
    </row>
    <row r="11" spans="1:7" ht="13.5" x14ac:dyDescent="0.2">
      <c r="A11" s="141">
        <v>8</v>
      </c>
      <c r="B11" s="154"/>
      <c r="C11" s="154"/>
      <c r="D11" s="154"/>
      <c r="E11" s="155"/>
      <c r="F11" s="155"/>
      <c r="G11" s="156"/>
    </row>
    <row r="12" spans="1:7" ht="13.5" x14ac:dyDescent="0.2">
      <c r="A12" s="141">
        <v>9</v>
      </c>
      <c r="B12" s="151"/>
      <c r="C12" s="151"/>
      <c r="D12" s="151"/>
      <c r="E12" s="152"/>
      <c r="F12" s="152"/>
      <c r="G12" s="153"/>
    </row>
    <row r="13" spans="1:7" ht="13.5" x14ac:dyDescent="0.2">
      <c r="A13" s="141">
        <v>10</v>
      </c>
      <c r="B13" s="154"/>
      <c r="C13" s="154"/>
      <c r="D13" s="154"/>
      <c r="E13" s="155"/>
      <c r="F13" s="155"/>
      <c r="G13" s="156"/>
    </row>
    <row r="14" spans="1:7" ht="13.5" x14ac:dyDescent="0.2">
      <c r="A14" s="141">
        <v>11</v>
      </c>
      <c r="B14" s="151"/>
      <c r="C14" s="151"/>
      <c r="D14" s="151"/>
      <c r="E14" s="152"/>
      <c r="F14" s="152"/>
      <c r="G14" s="153"/>
    </row>
    <row r="15" spans="1:7" ht="13.5" x14ac:dyDescent="0.2">
      <c r="A15" s="141">
        <v>12</v>
      </c>
      <c r="B15" s="154"/>
      <c r="C15" s="154"/>
      <c r="D15" s="154"/>
      <c r="E15" s="155"/>
      <c r="F15" s="155"/>
      <c r="G15" s="156"/>
    </row>
    <row r="16" spans="1:7" ht="13.5" x14ac:dyDescent="0.2">
      <c r="A16" s="141">
        <v>13</v>
      </c>
      <c r="B16" s="151"/>
      <c r="C16" s="151"/>
      <c r="D16" s="151"/>
      <c r="E16" s="152"/>
      <c r="F16" s="152"/>
      <c r="G16" s="153"/>
    </row>
    <row r="17" spans="1:7" ht="13.5" x14ac:dyDescent="0.2">
      <c r="A17" s="141">
        <v>14</v>
      </c>
      <c r="B17" s="154"/>
      <c r="C17" s="154"/>
      <c r="D17" s="154"/>
      <c r="E17" s="155"/>
      <c r="F17" s="155"/>
      <c r="G17" s="156"/>
    </row>
    <row r="18" spans="1:7" ht="13.5" x14ac:dyDescent="0.2">
      <c r="A18" s="141">
        <v>15</v>
      </c>
      <c r="B18" s="151"/>
      <c r="C18" s="151"/>
      <c r="D18" s="151"/>
      <c r="E18" s="152"/>
      <c r="F18" s="152"/>
      <c r="G18" s="153"/>
    </row>
    <row r="19" spans="1:7" ht="13.5" x14ac:dyDescent="0.2">
      <c r="A19" s="141">
        <v>16</v>
      </c>
      <c r="B19" s="154"/>
      <c r="C19" s="154"/>
      <c r="D19" s="154"/>
      <c r="E19" s="155"/>
      <c r="F19" s="155"/>
      <c r="G19" s="156"/>
    </row>
    <row r="20" spans="1:7" ht="13.5" x14ac:dyDescent="0.2">
      <c r="A20" s="141">
        <v>17</v>
      </c>
      <c r="B20" s="151"/>
      <c r="C20" s="151"/>
      <c r="D20" s="151"/>
      <c r="E20" s="152"/>
      <c r="F20" s="152"/>
      <c r="G20" s="153"/>
    </row>
    <row r="21" spans="1:7" ht="13.5" x14ac:dyDescent="0.2">
      <c r="A21" s="141">
        <v>18</v>
      </c>
      <c r="B21" s="154"/>
      <c r="C21" s="154"/>
      <c r="D21" s="154"/>
      <c r="E21" s="155"/>
      <c r="F21" s="155"/>
      <c r="G21" s="156"/>
    </row>
    <row r="22" spans="1:7" ht="13.5" x14ac:dyDescent="0.2">
      <c r="A22" s="141">
        <v>19</v>
      </c>
      <c r="B22" s="151"/>
      <c r="C22" s="151"/>
      <c r="D22" s="151"/>
      <c r="E22" s="152"/>
      <c r="F22" s="152"/>
      <c r="G22" s="153"/>
    </row>
    <row r="23" spans="1:7" ht="13.5" x14ac:dyDescent="0.2">
      <c r="A23" s="141">
        <v>20</v>
      </c>
      <c r="B23" s="154"/>
      <c r="C23" s="154"/>
      <c r="D23" s="154"/>
      <c r="E23" s="155"/>
      <c r="F23" s="155"/>
      <c r="G23" s="156"/>
    </row>
    <row r="24" spans="1:7" ht="13.5" x14ac:dyDescent="0.2">
      <c r="A24" s="141">
        <v>21</v>
      </c>
      <c r="B24" s="151"/>
      <c r="C24" s="151"/>
      <c r="D24" s="151"/>
      <c r="E24" s="152"/>
      <c r="F24" s="152"/>
      <c r="G24" s="153"/>
    </row>
    <row r="25" spans="1:7" ht="13.5" x14ac:dyDescent="0.2">
      <c r="A25" s="141">
        <v>22</v>
      </c>
      <c r="B25" s="154"/>
      <c r="C25" s="154"/>
      <c r="D25" s="154"/>
      <c r="E25" s="155"/>
      <c r="F25" s="155"/>
      <c r="G25" s="156"/>
    </row>
    <row r="26" spans="1:7" ht="13.5" x14ac:dyDescent="0.2">
      <c r="A26" s="141">
        <v>23</v>
      </c>
      <c r="B26" s="151"/>
      <c r="C26" s="151"/>
      <c r="D26" s="151"/>
      <c r="E26" s="152"/>
      <c r="F26" s="152"/>
      <c r="G26" s="153"/>
    </row>
    <row r="27" spans="1:7" ht="13.5" x14ac:dyDescent="0.2">
      <c r="A27" s="141">
        <v>24</v>
      </c>
      <c r="B27" s="154"/>
      <c r="C27" s="154"/>
      <c r="D27" s="154"/>
      <c r="E27" s="155"/>
      <c r="F27" s="155"/>
      <c r="G27" s="156"/>
    </row>
    <row r="28" spans="1:7" ht="13.5" x14ac:dyDescent="0.2">
      <c r="A28" s="141">
        <v>25</v>
      </c>
      <c r="B28" s="151"/>
      <c r="C28" s="151"/>
      <c r="D28" s="151"/>
      <c r="E28" s="152"/>
      <c r="F28" s="152"/>
      <c r="G28" s="153"/>
    </row>
    <row r="29" spans="1:7" ht="13.5" x14ac:dyDescent="0.2">
      <c r="A29" s="141">
        <v>26</v>
      </c>
      <c r="B29" s="154"/>
      <c r="C29" s="154"/>
      <c r="D29" s="154"/>
      <c r="E29" s="155"/>
      <c r="F29" s="155"/>
      <c r="G29" s="156"/>
    </row>
    <row r="30" spans="1:7" ht="13.5" x14ac:dyDescent="0.2">
      <c r="A30" s="141">
        <v>27</v>
      </c>
      <c r="B30" s="151"/>
      <c r="C30" s="151"/>
      <c r="D30" s="151"/>
      <c r="E30" s="152"/>
      <c r="F30" s="152"/>
      <c r="G30" s="153"/>
    </row>
    <row r="31" spans="1:7" ht="13.5" x14ac:dyDescent="0.2">
      <c r="A31" s="141">
        <v>28</v>
      </c>
      <c r="B31" s="154"/>
      <c r="C31" s="154"/>
      <c r="D31" s="154"/>
      <c r="E31" s="155"/>
      <c r="F31" s="155"/>
      <c r="G31" s="156"/>
    </row>
    <row r="32" spans="1:7" ht="13.5" x14ac:dyDescent="0.2">
      <c r="A32" s="141">
        <v>29</v>
      </c>
      <c r="B32" s="151"/>
      <c r="C32" s="151"/>
      <c r="D32" s="151"/>
      <c r="E32" s="152"/>
      <c r="F32" s="152"/>
      <c r="G32" s="153"/>
    </row>
    <row r="33" spans="1:7" ht="13.5" x14ac:dyDescent="0.2">
      <c r="A33" s="141">
        <v>30</v>
      </c>
      <c r="B33" s="154"/>
      <c r="C33" s="154"/>
      <c r="D33" s="154"/>
      <c r="E33" s="155"/>
      <c r="F33" s="155"/>
      <c r="G33" s="156"/>
    </row>
    <row r="34" spans="1:7" ht="13.5" x14ac:dyDescent="0.2">
      <c r="A34" s="141">
        <v>31</v>
      </c>
      <c r="B34" s="151"/>
      <c r="C34" s="151"/>
      <c r="D34" s="151"/>
      <c r="E34" s="152"/>
      <c r="F34" s="152"/>
      <c r="G34" s="153"/>
    </row>
    <row r="35" spans="1:7" ht="13.5" x14ac:dyDescent="0.2">
      <c r="A35" s="141">
        <v>32</v>
      </c>
      <c r="B35" s="157"/>
      <c r="C35" s="154"/>
      <c r="D35" s="154"/>
      <c r="E35" s="155"/>
      <c r="F35" s="155"/>
      <c r="G35" s="158"/>
    </row>
    <row r="36" spans="1:7" ht="13.5" x14ac:dyDescent="0.2">
      <c r="A36" s="141">
        <v>33</v>
      </c>
      <c r="B36" s="151"/>
      <c r="C36" s="151"/>
      <c r="D36" s="151"/>
      <c r="E36" s="152"/>
      <c r="F36" s="152"/>
      <c r="G36" s="153"/>
    </row>
    <row r="37" spans="1:7" ht="13.5" x14ac:dyDescent="0.2">
      <c r="A37" s="141">
        <v>34</v>
      </c>
      <c r="B37" s="154"/>
      <c r="C37" s="154"/>
      <c r="D37" s="154"/>
      <c r="E37" s="155"/>
      <c r="F37" s="155"/>
      <c r="G37" s="156"/>
    </row>
    <row r="38" spans="1:7" ht="13.5" x14ac:dyDescent="0.2">
      <c r="A38" s="141">
        <v>35</v>
      </c>
      <c r="B38" s="151"/>
      <c r="C38" s="151"/>
      <c r="D38" s="151"/>
      <c r="E38" s="152"/>
      <c r="F38" s="152"/>
      <c r="G38" s="153"/>
    </row>
    <row r="39" spans="1:7" ht="13.5" x14ac:dyDescent="0.2">
      <c r="A39" s="141">
        <v>36</v>
      </c>
      <c r="B39" s="154"/>
      <c r="C39" s="154"/>
      <c r="D39" s="154"/>
      <c r="E39" s="155"/>
      <c r="F39" s="155"/>
      <c r="G39" s="156"/>
    </row>
    <row r="40" spans="1:7" ht="13.5" x14ac:dyDescent="0.2">
      <c r="A40" s="141">
        <v>37</v>
      </c>
      <c r="B40" s="151"/>
      <c r="C40" s="151"/>
      <c r="D40" s="151"/>
      <c r="E40" s="152"/>
      <c r="F40" s="152"/>
      <c r="G40" s="153"/>
    </row>
    <row r="41" spans="1:7" ht="13.5" x14ac:dyDescent="0.2">
      <c r="A41" s="141">
        <v>38</v>
      </c>
      <c r="B41" s="154"/>
      <c r="C41" s="154"/>
      <c r="D41" s="154"/>
      <c r="E41" s="155"/>
      <c r="F41" s="155"/>
      <c r="G41" s="156"/>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Database Export</vt:lpstr>
      <vt:lpstr>Narrative</vt:lpstr>
      <vt:lpstr>Data Preparation - Blank</vt:lpstr>
      <vt:lpstr>Data Preparation - HTD</vt:lpstr>
      <vt:lpstr>Drive Motor Inventory</vt:lpstr>
      <vt:lpstr>Analysis</vt:lpstr>
      <vt:lpstr>Incentives</vt:lpstr>
      <vt:lpstr>Belt Efficiency Import</vt:lpstr>
      <vt:lpstr>Analysis!Print_Area</vt:lpstr>
      <vt:lpstr>'Data Preparation - Blank'!Print_Area</vt:lpstr>
      <vt:lpstr>'Data Preparation - HTD'!Print_Area</vt:lpstr>
      <vt:lpstr>'Drive Motor Inventory'!Print_Area</vt:lpstr>
      <vt:lpstr>Incentives!Print_Area</vt:lpstr>
      <vt:lpstr>Narrative!Print_Area</vt:lpstr>
      <vt:lpstr>Analysis!Print_Titles</vt:lpstr>
      <vt:lpstr>'Data Preparation - Blank'!Print_Titles</vt:lpstr>
      <vt:lpstr>'Data Preparation - HTD'!Print_Titles</vt:lpstr>
      <vt:lpstr>'Drive Motor Inventory'!Print_Titles</vt:lpstr>
      <vt:lpstr>Incentives!Print_Titles</vt:lpstr>
      <vt:lpstr>Narrative!Print_Titles</vt:lpstr>
      <vt:lpstr>The_Creator</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2013a</dc:title>
  <dc:creator>Mikhail Jones</dc:creator>
  <cp:keywords>OSU EEC</cp:keywords>
  <cp:lastModifiedBy>Mutch, Joshua</cp:lastModifiedBy>
  <cp:lastPrinted>2013-04-04T02:54:40Z</cp:lastPrinted>
  <dcterms:created xsi:type="dcterms:W3CDTF">2011-03-11T22:25:13Z</dcterms:created>
  <dcterms:modified xsi:type="dcterms:W3CDTF">2015-09-02T00:57:01Z</dcterms:modified>
</cp:coreProperties>
</file>