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mbeddings/oleObject7.bin" ContentType="application/vnd.openxmlformats-officedocument.oleObject"/>
  <Override PartName="/xl/embeddings/oleObject8.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10" yWindow="135" windowWidth="17955" windowHeight="10935"/>
  </bookViews>
  <sheets>
    <sheet name="Narrative1" sheetId="9" r:id="rId1"/>
    <sheet name="Calculation1" sheetId="2" r:id="rId2"/>
    <sheet name="Calculation2" sheetId="8" r:id="rId3"/>
  </sheets>
  <definedNames>
    <definedName name="_xlnm.Print_Area" localSheetId="1">Calculation1!$A$1:$J$46</definedName>
    <definedName name="_xlnm.Print_Area" localSheetId="2">Calculation2!$A$1:$J$46</definedName>
    <definedName name="_xlnm.Print_Area" localSheetId="0">Narrative1!$A$1:$X$44</definedName>
  </definedNames>
  <calcPr calcId="125725"/>
</workbook>
</file>

<file path=xl/calcChain.xml><?xml version="1.0" encoding="utf-8"?>
<calcChain xmlns="http://schemas.openxmlformats.org/spreadsheetml/2006/main">
  <c r="E5" i="8"/>
  <c r="E7" s="1"/>
  <c r="E8" s="1"/>
  <c r="E25"/>
  <c r="M8" s="1"/>
  <c r="N13" i="9" s="1"/>
  <c r="E29" i="2"/>
  <c r="E14" i="8" l="1"/>
  <c r="E15" s="1"/>
  <c r="M5" s="1"/>
  <c r="B13" i="9" s="1"/>
  <c r="E6" i="8"/>
  <c r="E9"/>
  <c r="M6" l="1"/>
  <c r="F13" i="9" s="1"/>
  <c r="M4" i="8"/>
  <c r="A7" i="9" s="1"/>
  <c r="E24" i="8"/>
  <c r="E26" s="1"/>
  <c r="M9" l="1"/>
  <c r="T13" i="9" s="1"/>
  <c r="M7" i="8"/>
  <c r="A32" i="9" l="1"/>
  <c r="J13"/>
</calcChain>
</file>

<file path=xl/sharedStrings.xml><?xml version="1.0" encoding="utf-8"?>
<sst xmlns="http://schemas.openxmlformats.org/spreadsheetml/2006/main" count="178" uniqueCount="166">
  <si>
    <t>Assumptions</t>
  </si>
  <si>
    <t>Economic Results</t>
  </si>
  <si>
    <t>Data Collected</t>
  </si>
  <si>
    <t>Incremental Energy Data</t>
  </si>
  <si>
    <t>yrs</t>
  </si>
  <si>
    <t>(Eq. 1)</t>
  </si>
  <si>
    <t>(Eq. 2)</t>
  </si>
  <si>
    <t>(Eq. 6)</t>
  </si>
  <si>
    <t>Information For Narrative</t>
  </si>
  <si>
    <t>Energy (MMBtu)</t>
  </si>
  <si>
    <t>Cost Savings</t>
  </si>
  <si>
    <t>Implementation Cost</t>
  </si>
  <si>
    <t>Payback</t>
  </si>
  <si>
    <t>Implementation Costs Summary</t>
  </si>
  <si>
    <t xml:space="preserve"> Equations</t>
  </si>
  <si>
    <t>(Rf. 1)</t>
  </si>
  <si>
    <t xml:space="preserve"> References</t>
  </si>
  <si>
    <t>Percent Energy Use Reduction</t>
  </si>
  <si>
    <t>Notes</t>
  </si>
  <si>
    <t>Implementation Costs</t>
  </si>
  <si>
    <t>(N. 1)</t>
  </si>
  <si>
    <t>(N. 2)</t>
  </si>
  <si>
    <t>(N. 3)</t>
  </si>
  <si>
    <t>References</t>
  </si>
  <si>
    <t>(CS)</t>
  </si>
  <si>
    <t>(IC)</t>
  </si>
  <si>
    <t>(PB)</t>
  </si>
  <si>
    <t>kWh</t>
  </si>
  <si>
    <t>Assessment Recommendation Summary</t>
  </si>
  <si>
    <t>Energy</t>
  </si>
  <si>
    <t>Cost</t>
  </si>
  <si>
    <t>Implementation</t>
  </si>
  <si>
    <t>Savings</t>
  </si>
  <si>
    <t>(Years)</t>
  </si>
  <si>
    <t>*  1 MMBtu = 1,000,000 Btu, 1 kWh = 3,413 Btu</t>
  </si>
  <si>
    <t>Recommendation</t>
  </si>
  <si>
    <t>Background</t>
  </si>
  <si>
    <t>Proposal</t>
  </si>
  <si>
    <t>Energy (therms)</t>
  </si>
  <si>
    <t>(MMBtu)*</t>
  </si>
  <si>
    <t>Diesel Fuel Cost</t>
  </si>
  <si>
    <t>/gal</t>
  </si>
  <si>
    <t>Pump Pressure</t>
  </si>
  <si>
    <t>(PP)</t>
  </si>
  <si>
    <t>psi</t>
  </si>
  <si>
    <r>
      <t>(η</t>
    </r>
    <r>
      <rPr>
        <vertAlign val="subscript"/>
        <sz val="10"/>
        <color indexed="8"/>
        <rFont val="Times New Roman"/>
        <family val="1"/>
      </rPr>
      <t>E</t>
    </r>
    <r>
      <rPr>
        <sz val="10"/>
        <color indexed="8"/>
        <rFont val="Times New Roman"/>
        <family val="1"/>
      </rPr>
      <t>)</t>
    </r>
  </si>
  <si>
    <t>Annual Operating Hours</t>
  </si>
  <si>
    <t>(N. 4)</t>
  </si>
  <si>
    <t>Diesel Engine Efficiency</t>
  </si>
  <si>
    <t>/kWh</t>
  </si>
  <si>
    <t>(N. 5)</t>
  </si>
  <si>
    <t>(DC)</t>
  </si>
  <si>
    <r>
      <t>(η</t>
    </r>
    <r>
      <rPr>
        <vertAlign val="subscript"/>
        <sz val="10"/>
        <color indexed="8"/>
        <rFont val="Times New Roman"/>
        <family val="1"/>
      </rPr>
      <t>M</t>
    </r>
    <r>
      <rPr>
        <sz val="10"/>
        <color indexed="8"/>
        <rFont val="Times New Roman"/>
        <family val="1"/>
      </rPr>
      <t>)</t>
    </r>
  </si>
  <si>
    <t>(N. 6)</t>
  </si>
  <si>
    <t>(Eq. 3)</t>
  </si>
  <si>
    <t>(Eq. 4)</t>
  </si>
  <si>
    <t>(Eq. 5)</t>
  </si>
  <si>
    <r>
      <t>(EU</t>
    </r>
    <r>
      <rPr>
        <vertAlign val="subscript"/>
        <sz val="10"/>
        <color indexed="8"/>
        <rFont val="Times New Roman"/>
        <family val="1"/>
      </rPr>
      <t>C</t>
    </r>
    <r>
      <rPr>
        <sz val="10"/>
        <color indexed="8"/>
        <rFont val="Times New Roman"/>
        <family val="1"/>
      </rPr>
      <t>)</t>
    </r>
  </si>
  <si>
    <t>Proposed Energy Use</t>
  </si>
  <si>
    <t>Annual Maintenance Cost</t>
  </si>
  <si>
    <t>(MC)</t>
  </si>
  <si>
    <t>(Eq. 7)</t>
  </si>
  <si>
    <t>(Eq. 8)</t>
  </si>
  <si>
    <t>(LC)</t>
  </si>
  <si>
    <r>
      <t>Rf. 1)</t>
    </r>
    <r>
      <rPr>
        <sz val="10"/>
        <color indexed="8"/>
        <rFont val="Times New Roman"/>
        <family val="1"/>
      </rPr>
      <t xml:space="preserve"> Marks' Standard Handbook for Mechanical Engineers 10th ed. Diesel engine efficiency curves.</t>
    </r>
  </si>
  <si>
    <r>
      <t>(CF</t>
    </r>
    <r>
      <rPr>
        <vertAlign val="subscript"/>
        <sz val="10"/>
        <color indexed="8"/>
        <rFont val="Times New Roman"/>
        <family val="1"/>
      </rPr>
      <t>1</t>
    </r>
    <r>
      <rPr>
        <sz val="10"/>
        <color indexed="8"/>
        <rFont val="Times New Roman"/>
        <family val="1"/>
      </rPr>
      <t>)</t>
    </r>
  </si>
  <si>
    <r>
      <t>(CF</t>
    </r>
    <r>
      <rPr>
        <vertAlign val="subscript"/>
        <sz val="10"/>
        <color indexed="8"/>
        <rFont val="Times New Roman"/>
        <family val="1"/>
      </rPr>
      <t>2</t>
    </r>
    <r>
      <rPr>
        <sz val="10"/>
        <color indexed="8"/>
        <rFont val="Times New Roman"/>
        <family val="1"/>
      </rPr>
      <t>)</t>
    </r>
  </si>
  <si>
    <r>
      <t>(CF</t>
    </r>
    <r>
      <rPr>
        <vertAlign val="subscript"/>
        <sz val="10"/>
        <color indexed="8"/>
        <rFont val="Times New Roman"/>
        <family val="1"/>
      </rPr>
      <t>3</t>
    </r>
    <r>
      <rPr>
        <sz val="10"/>
        <color indexed="8"/>
        <rFont val="Times New Roman"/>
        <family val="1"/>
      </rPr>
      <t>)</t>
    </r>
  </si>
  <si>
    <t>Conversion Factors</t>
  </si>
  <si>
    <t>Pump Efficiency</t>
  </si>
  <si>
    <t>Irrigation System Data</t>
  </si>
  <si>
    <t>Diesel Engine Data</t>
  </si>
  <si>
    <t>Electric Motor Efficiency</t>
  </si>
  <si>
    <r>
      <t>(η</t>
    </r>
    <r>
      <rPr>
        <vertAlign val="subscript"/>
        <sz val="10"/>
        <color indexed="8"/>
        <rFont val="Times New Roman"/>
        <family val="1"/>
      </rPr>
      <t>P</t>
    </r>
    <r>
      <rPr>
        <sz val="10"/>
        <color indexed="8"/>
        <rFont val="Times New Roman"/>
        <family val="1"/>
      </rPr>
      <t>)</t>
    </r>
  </si>
  <si>
    <t>(N. 7)</t>
  </si>
  <si>
    <t>Electric Motor Power</t>
  </si>
  <si>
    <t>Diesel Engine Replacement</t>
  </si>
  <si>
    <t>Diesel Engine Horsepower</t>
  </si>
  <si>
    <r>
      <t xml:space="preserve">N. 1) </t>
    </r>
    <r>
      <rPr>
        <sz val="10"/>
        <color indexed="8"/>
        <rFont val="Times New Roman"/>
        <family val="1"/>
      </rPr>
      <t>Horsepower was obtained from site personnel during the site assessment.</t>
    </r>
  </si>
  <si>
    <r>
      <t xml:space="preserve">N. 5) </t>
    </r>
    <r>
      <rPr>
        <sz val="10"/>
        <color indexed="8"/>
        <rFont val="Times New Roman"/>
        <family val="1"/>
      </rPr>
      <t>Incremental energy costs according to utility bills in the Site Data section.</t>
    </r>
  </si>
  <si>
    <t>ft/psi</t>
  </si>
  <si>
    <t>Power Conversion Factor</t>
  </si>
  <si>
    <r>
      <t>(CF</t>
    </r>
    <r>
      <rPr>
        <vertAlign val="subscript"/>
        <sz val="10"/>
        <color indexed="8"/>
        <rFont val="Times New Roman"/>
        <family val="1"/>
      </rPr>
      <t>4</t>
    </r>
    <r>
      <rPr>
        <sz val="10"/>
        <color indexed="8"/>
        <rFont val="Times New Roman"/>
        <family val="1"/>
      </rPr>
      <t>)</t>
    </r>
  </si>
  <si>
    <t>Source: wikimedia.org/wikipedia/commons/7/73/AC_motor.jpg</t>
  </si>
  <si>
    <t>gpm</t>
  </si>
  <si>
    <t>/yr</t>
  </si>
  <si>
    <t>hrs/yr</t>
  </si>
  <si>
    <t>Flow Rate</t>
  </si>
  <si>
    <t>(FR)</t>
  </si>
  <si>
    <t>(DP)</t>
  </si>
  <si>
    <t>(OH)</t>
  </si>
  <si>
    <t>(FE)</t>
  </si>
  <si>
    <t>(RP)</t>
  </si>
  <si>
    <t>Efficiencies</t>
  </si>
  <si>
    <t>Fluid Properties</t>
  </si>
  <si>
    <t>Water Specific Gravity</t>
  </si>
  <si>
    <t>(SG)</t>
  </si>
  <si>
    <t>Operating Conditions</t>
  </si>
  <si>
    <t>Materials Cost</t>
  </si>
  <si>
    <r>
      <t>(MP</t>
    </r>
    <r>
      <rPr>
        <sz val="10"/>
        <color indexed="8"/>
        <rFont val="Times New Roman"/>
        <family val="1"/>
      </rPr>
      <t>)</t>
    </r>
  </si>
  <si>
    <t>Annual Fuel Consumption</t>
  </si>
  <si>
    <t>Annual Energy Use</t>
  </si>
  <si>
    <t>Required Hydraulic Power</t>
  </si>
  <si>
    <t>Labor Costs</t>
  </si>
  <si>
    <t>Installation Labor Cost</t>
  </si>
  <si>
    <t>Current Energy Use Summary</t>
  </si>
  <si>
    <t>Proposed Energy Use Summary</t>
  </si>
  <si>
    <t>Proposed Load Factor</t>
  </si>
  <si>
    <t>Incremental Electricity Cost</t>
  </si>
  <si>
    <t>(therms)*</t>
  </si>
  <si>
    <r>
      <t>(EU</t>
    </r>
    <r>
      <rPr>
        <vertAlign val="subscript"/>
        <sz val="10"/>
        <color indexed="8"/>
        <rFont val="Times New Roman"/>
        <family val="1"/>
      </rPr>
      <t>P</t>
    </r>
    <r>
      <rPr>
        <sz val="10"/>
        <color indexed="8"/>
        <rFont val="Times New Roman"/>
        <family val="1"/>
      </rPr>
      <t>)</t>
    </r>
  </si>
  <si>
    <t>Conversion Factor</t>
  </si>
  <si>
    <t>(EC)</t>
  </si>
  <si>
    <r>
      <t>(AF</t>
    </r>
    <r>
      <rPr>
        <vertAlign val="subscript"/>
        <sz val="10"/>
        <color indexed="8"/>
        <rFont val="Times New Roman"/>
        <family val="1"/>
      </rPr>
      <t>C</t>
    </r>
    <r>
      <rPr>
        <sz val="10"/>
        <color indexed="8"/>
        <rFont val="Times New Roman"/>
        <family val="1"/>
      </rPr>
      <t>)</t>
    </r>
  </si>
  <si>
    <r>
      <t>Eq. 1)</t>
    </r>
    <r>
      <rPr>
        <sz val="10"/>
        <color indexed="8"/>
        <rFont val="Times New Roman"/>
        <family val="1"/>
      </rPr>
      <t xml:space="preserve"> Required Hydraulic Power (RP)</t>
    </r>
  </si>
  <si>
    <t>50 Hp Electric Motor</t>
  </si>
  <si>
    <t>Btu/MMBtu</t>
  </si>
  <si>
    <t>MMBtu/gal</t>
  </si>
  <si>
    <t>MMBtu</t>
  </si>
  <si>
    <t>Btu/hr</t>
  </si>
  <si>
    <t>hp</t>
  </si>
  <si>
    <t>kW/hp</t>
  </si>
  <si>
    <t>(Btu/hr)/hp</t>
  </si>
  <si>
    <r>
      <t xml:space="preserve">N. 3) </t>
    </r>
    <r>
      <rPr>
        <sz val="10"/>
        <color indexed="8"/>
        <rFont val="Times New Roman"/>
        <family val="1"/>
      </rPr>
      <t xml:space="preserve">Pressure gauge reading during site assessment.  </t>
    </r>
  </si>
  <si>
    <t>(Rf. 3)</t>
  </si>
  <si>
    <r>
      <t>Rf. 3)</t>
    </r>
    <r>
      <rPr>
        <sz val="10"/>
        <rFont val="Times New Roman"/>
        <family val="1"/>
      </rPr>
      <t xml:space="preserve"> RSMean Building Construction Cost Data 2009. 67th Annual Edition. </t>
    </r>
  </si>
  <si>
    <r>
      <t xml:space="preserve">Rf. 2) </t>
    </r>
    <r>
      <rPr>
        <sz val="10"/>
        <color indexed="8"/>
        <rFont val="Times New Roman"/>
        <family val="1"/>
      </rPr>
      <t>http://www.ag.ndsu.edu/pubs/ageng/irrigate/ae1057w.htm</t>
    </r>
  </si>
  <si>
    <r>
      <t>N. 4)</t>
    </r>
    <r>
      <rPr>
        <sz val="10"/>
        <color indexed="8"/>
        <rFont val="Times New Roman"/>
        <family val="1"/>
      </rPr>
      <t xml:space="preserve"> Flow calculated by multiplying the number of sprinklers by the rated flow per sprinkler. Line and elevation pressure loss estimate taken into account to match utility diesel fuel use.</t>
    </r>
  </si>
  <si>
    <t>(N. 8)</t>
  </si>
  <si>
    <t>(AM)</t>
  </si>
  <si>
    <t>Diesel Engine</t>
  </si>
  <si>
    <t>Energy Use</t>
  </si>
  <si>
    <t>HP</t>
  </si>
  <si>
    <t>(N. 9)</t>
  </si>
  <si>
    <r>
      <t xml:space="preserve">whp  </t>
    </r>
    <r>
      <rPr>
        <b/>
        <sz val="9"/>
        <color indexed="8"/>
        <rFont val="Times New Roman"/>
        <family val="1"/>
      </rPr>
      <t>(Rf. 2)</t>
    </r>
  </si>
  <si>
    <t>Diesel engines are less efficient than electric motor and require oil changes and other regular maintenance. Swapping the current diesel engine with an electric motor will save energy and operation cost.</t>
  </si>
  <si>
    <r>
      <t xml:space="preserve">N. 2) </t>
    </r>
    <r>
      <rPr>
        <sz val="10"/>
        <color indexed="8"/>
        <rFont val="Times New Roman"/>
        <family val="1"/>
      </rPr>
      <t>Annual maintenance costs are estimated by maintenance personnel.</t>
    </r>
  </si>
  <si>
    <r>
      <t>(LF</t>
    </r>
    <r>
      <rPr>
        <vertAlign val="subscript"/>
        <sz val="10"/>
        <color indexed="8"/>
        <rFont val="Times New Roman"/>
        <family val="1"/>
      </rPr>
      <t>C</t>
    </r>
    <r>
      <rPr>
        <sz val="10"/>
        <color indexed="8"/>
        <rFont val="Times New Roman"/>
        <family val="1"/>
      </rPr>
      <t>)</t>
    </r>
  </si>
  <si>
    <r>
      <t>(LF</t>
    </r>
    <r>
      <rPr>
        <vertAlign val="subscript"/>
        <sz val="10"/>
        <color indexed="8"/>
        <rFont val="Times New Roman"/>
        <family val="1"/>
      </rPr>
      <t>P</t>
    </r>
    <r>
      <rPr>
        <sz val="10"/>
        <color indexed="8"/>
        <rFont val="Times New Roman"/>
        <family val="1"/>
      </rPr>
      <t>)</t>
    </r>
  </si>
  <si>
    <t>Current Load Factor</t>
  </si>
  <si>
    <r>
      <t xml:space="preserve">N. 6) </t>
    </r>
    <r>
      <rPr>
        <sz val="10"/>
        <color indexed="8"/>
        <rFont val="Times New Roman"/>
        <family val="1"/>
      </rPr>
      <t>Estimated from facility personnel during site assessment.</t>
    </r>
  </si>
  <si>
    <r>
      <t>Eq. 2)</t>
    </r>
    <r>
      <rPr>
        <sz val="10"/>
        <color indexed="8"/>
        <rFont val="Times New Roman"/>
        <family val="1"/>
      </rPr>
      <t xml:space="preserve"> Current Load Factor (LF</t>
    </r>
    <r>
      <rPr>
        <vertAlign val="subscript"/>
        <sz val="10"/>
        <color indexed="8"/>
        <rFont val="Times New Roman"/>
        <family val="1"/>
      </rPr>
      <t>C</t>
    </r>
    <r>
      <rPr>
        <sz val="10"/>
        <color indexed="8"/>
        <rFont val="Times New Roman"/>
        <family val="1"/>
      </rPr>
      <t>)</t>
    </r>
  </si>
  <si>
    <t>(Eq. 9)</t>
  </si>
  <si>
    <r>
      <t>Eq. 4)</t>
    </r>
    <r>
      <rPr>
        <sz val="10"/>
        <color indexed="8"/>
        <rFont val="Times New Roman"/>
        <family val="1"/>
      </rPr>
      <t xml:space="preserve"> Annual Energy Use (EU</t>
    </r>
    <r>
      <rPr>
        <vertAlign val="subscript"/>
        <sz val="10"/>
        <color indexed="8"/>
        <rFont val="Times New Roman"/>
        <family val="1"/>
      </rPr>
      <t>C</t>
    </r>
    <r>
      <rPr>
        <sz val="10"/>
        <color indexed="8"/>
        <rFont val="Times New Roman"/>
        <family val="1"/>
      </rPr>
      <t>)</t>
    </r>
  </si>
  <si>
    <r>
      <t>Eq. 5)</t>
    </r>
    <r>
      <rPr>
        <sz val="10"/>
        <color indexed="8"/>
        <rFont val="Times New Roman"/>
        <family val="1"/>
      </rPr>
      <t xml:space="preserve"> Annual Fuel Consumption (AF</t>
    </r>
    <r>
      <rPr>
        <vertAlign val="subscript"/>
        <sz val="10"/>
        <color indexed="8"/>
        <rFont val="Times New Roman"/>
        <family val="1"/>
      </rPr>
      <t>C</t>
    </r>
    <r>
      <rPr>
        <sz val="10"/>
        <color indexed="8"/>
        <rFont val="Times New Roman"/>
        <family val="1"/>
      </rPr>
      <t>)</t>
    </r>
  </si>
  <si>
    <r>
      <t>Eq. 7)</t>
    </r>
    <r>
      <rPr>
        <sz val="10"/>
        <color indexed="8"/>
        <rFont val="Times New Roman"/>
        <family val="1"/>
      </rPr>
      <t xml:space="preserve"> Proposed Energy Use (EU</t>
    </r>
    <r>
      <rPr>
        <vertAlign val="subscript"/>
        <sz val="10"/>
        <color indexed="8"/>
        <rFont val="Times New Roman"/>
        <family val="1"/>
      </rPr>
      <t>P</t>
    </r>
    <r>
      <rPr>
        <sz val="10"/>
        <color indexed="8"/>
        <rFont val="Times New Roman"/>
        <family val="1"/>
      </rPr>
      <t>)</t>
    </r>
  </si>
  <si>
    <r>
      <t>Eq. 8)</t>
    </r>
    <r>
      <rPr>
        <sz val="10"/>
        <color indexed="8"/>
        <rFont val="Times New Roman"/>
        <family val="1"/>
      </rPr>
      <t xml:space="preserve"> Cost Savings (CS)</t>
    </r>
  </si>
  <si>
    <r>
      <t>Eq. 9)</t>
    </r>
    <r>
      <rPr>
        <sz val="10"/>
        <color indexed="8"/>
        <rFont val="Times New Roman"/>
        <family val="1"/>
      </rPr>
      <t xml:space="preserve"> Implementation Costs (IC)</t>
    </r>
  </si>
  <si>
    <r>
      <t>N. 7)</t>
    </r>
    <r>
      <rPr>
        <sz val="10"/>
        <color indexed="8"/>
        <rFont val="Times New Roman"/>
        <family val="1"/>
      </rPr>
      <t xml:space="preserve"> Based on annual fuel use.</t>
    </r>
  </si>
  <si>
    <r>
      <t xml:space="preserve">N. 8) </t>
    </r>
    <r>
      <rPr>
        <sz val="10"/>
        <color indexed="8"/>
        <rFont val="Times New Roman"/>
        <family val="1"/>
      </rPr>
      <t>Based on NEMA standards for a standard efficiency motor of similar size.</t>
    </r>
  </si>
  <si>
    <r>
      <rPr>
        <b/>
        <sz val="10"/>
        <color indexed="8"/>
        <rFont val="Times New Roman"/>
        <family val="1"/>
      </rPr>
      <t xml:space="preserve">N. 9) </t>
    </r>
    <r>
      <rPr>
        <sz val="10"/>
        <color indexed="8"/>
        <rFont val="Times New Roman"/>
        <family val="1"/>
      </rPr>
      <t>Equivalent feet of head per psi of water.</t>
    </r>
  </si>
  <si>
    <t>(N. 10)</t>
  </si>
  <si>
    <r>
      <t>Eq. 3)</t>
    </r>
    <r>
      <rPr>
        <sz val="10"/>
        <color indexed="8"/>
        <rFont val="Times New Roman"/>
        <family val="1"/>
      </rPr>
      <t xml:space="preserve"> Average Energy Consumption (EC)</t>
    </r>
  </si>
  <si>
    <r>
      <t>Pressure Conversion Factor (H</t>
    </r>
    <r>
      <rPr>
        <vertAlign val="subscript"/>
        <sz val="11"/>
        <color indexed="8"/>
        <rFont val="Times New Roman"/>
        <family val="1"/>
      </rPr>
      <t>2</t>
    </r>
    <r>
      <rPr>
        <sz val="11"/>
        <color indexed="8"/>
        <rFont val="Times New Roman"/>
        <family val="1"/>
      </rPr>
      <t>O)</t>
    </r>
  </si>
  <si>
    <t>Hydraulic Power Constant</t>
  </si>
  <si>
    <t>(HC)</t>
  </si>
  <si>
    <t>Diesel Fuel Energy Content</t>
  </si>
  <si>
    <r>
      <t xml:space="preserve">gal   </t>
    </r>
    <r>
      <rPr>
        <b/>
        <sz val="9"/>
        <color indexed="8"/>
        <rFont val="Times New Roman"/>
        <family val="1"/>
      </rPr>
      <t xml:space="preserve">  (N.11)</t>
    </r>
  </si>
  <si>
    <t>(N. 12)</t>
  </si>
  <si>
    <r>
      <t>Eq. 6)</t>
    </r>
    <r>
      <rPr>
        <sz val="10"/>
        <color indexed="8"/>
        <rFont val="Times New Roman"/>
        <family val="1"/>
      </rPr>
      <t xml:space="preserve"> Proposed Load Factor (LF</t>
    </r>
    <r>
      <rPr>
        <vertAlign val="subscript"/>
        <sz val="10"/>
        <color indexed="8"/>
        <rFont val="Times New Roman"/>
        <family val="1"/>
      </rPr>
      <t>P</t>
    </r>
    <r>
      <rPr>
        <sz val="10"/>
        <color indexed="8"/>
        <rFont val="Times New Roman"/>
        <family val="1"/>
      </rPr>
      <t>)</t>
    </r>
  </si>
  <si>
    <t xml:space="preserve">Currently, there is no electricity service near the pump location. Installing powerlines will be a much larger invenstment and will not have a realistic payback for this project alone. We assume this recommendation will be implemented when the facilitiy expands and requires power near the pump. Facility personnel explained a need for a truck loading zone near the pump to reduce transporation cost which was expeceted to be implemented in the near future. </t>
  </si>
  <si>
    <t>Electric Motor</t>
  </si>
  <si>
    <r>
      <rPr>
        <b/>
        <sz val="10"/>
        <color indexed="8"/>
        <rFont val="Times New Roman"/>
        <family val="1"/>
      </rPr>
      <t xml:space="preserve">N. 10) </t>
    </r>
    <r>
      <rPr>
        <sz val="10"/>
        <color indexed="8"/>
        <rFont val="Times New Roman"/>
        <family val="1"/>
      </rPr>
      <t>Used to calculate hydraulic power required for a pump to work against a known pressure and flow rate. (hp.min./gal.ft.)</t>
    </r>
  </si>
  <si>
    <r>
      <t xml:space="preserve">N. 11) </t>
    </r>
    <r>
      <rPr>
        <sz val="10"/>
        <color indexed="8"/>
        <rFont val="Times New Roman"/>
        <family val="1"/>
      </rPr>
      <t>Annual fuel consumption matches billed diesel fuel quantity.</t>
    </r>
  </si>
  <si>
    <r>
      <t xml:space="preserve">N. 12) </t>
    </r>
    <r>
      <rPr>
        <sz val="10"/>
        <color indexed="8"/>
        <rFont val="Times New Roman"/>
        <family val="1"/>
      </rPr>
      <t>We recommend replacing the diesel engine with an equivalent sized electric motor by request of the client to account for future system expansion.</t>
    </r>
  </si>
  <si>
    <t>AR No. #</t>
  </si>
</sst>
</file>

<file path=xl/styles.xml><?xml version="1.0" encoding="utf-8"?>
<styleSheet xmlns="http://schemas.openxmlformats.org/spreadsheetml/2006/main">
  <numFmts count="10">
    <numFmt numFmtId="6" formatCode="&quot;$&quot;#,##0_);[Red]\(&quot;$&quot;#,##0\)"/>
    <numFmt numFmtId="43" formatCode="_(* #,##0.00_);_(* \(#,##0.00\);_(* &quot;-&quot;??_);_(@_)"/>
    <numFmt numFmtId="164" formatCode="0.0"/>
    <numFmt numFmtId="165" formatCode="#,##0.0"/>
    <numFmt numFmtId="166" formatCode="#,##0.000"/>
    <numFmt numFmtId="167" formatCode="&quot;$&quot;#,##0"/>
    <numFmt numFmtId="168" formatCode="&quot;$&quot;#,##0.00"/>
    <numFmt numFmtId="169" formatCode="#,##0.0;[Red]#,##0.0"/>
    <numFmt numFmtId="170" formatCode="&quot;$&quot;#,##0.00000"/>
    <numFmt numFmtId="171" formatCode="#,##0;[Red]#,##0"/>
  </numFmts>
  <fonts count="22">
    <font>
      <sz val="11"/>
      <color indexed="8"/>
      <name val="Calibri"/>
      <family val="2"/>
    </font>
    <font>
      <sz val="10"/>
      <name val="Arial"/>
      <family val="2"/>
    </font>
    <font>
      <sz val="8"/>
      <name val="Tahoma"/>
      <family val="2"/>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20"/>
      <color indexed="9"/>
      <name val="Times New Roman"/>
      <family val="1"/>
    </font>
    <font>
      <sz val="20"/>
      <color indexed="9"/>
      <name val="Times New Roman"/>
      <family val="1"/>
    </font>
    <font>
      <sz val="9"/>
      <color indexed="8"/>
      <name val="Times New Roman"/>
      <family val="1"/>
    </font>
    <font>
      <b/>
      <sz val="10"/>
      <color indexed="8"/>
      <name val="Times New Roman"/>
      <family val="1"/>
    </font>
    <font>
      <vertAlign val="subscript"/>
      <sz val="10"/>
      <color indexed="8"/>
      <name val="Times New Roman"/>
      <family val="1"/>
    </font>
    <font>
      <sz val="11"/>
      <name val="Times New Roman"/>
      <family val="1"/>
    </font>
    <font>
      <b/>
      <sz val="9"/>
      <color indexed="8"/>
      <name val="Times New Roman"/>
      <family val="1"/>
    </font>
    <font>
      <b/>
      <i/>
      <sz val="11"/>
      <color indexed="8"/>
      <name val="Times New Roman"/>
      <family val="1"/>
    </font>
    <font>
      <b/>
      <i/>
      <sz val="12"/>
      <color indexed="8"/>
      <name val="Times New Roman"/>
      <family val="1"/>
    </font>
    <font>
      <i/>
      <sz val="10"/>
      <color indexed="8"/>
      <name val="Times New Roman"/>
      <family val="1"/>
    </font>
    <font>
      <sz val="9"/>
      <color indexed="8"/>
      <name val="Calibri"/>
      <family val="2"/>
    </font>
    <font>
      <b/>
      <sz val="10"/>
      <name val="Times New Roman"/>
      <family val="1"/>
    </font>
    <font>
      <sz val="10"/>
      <name val="Times New Roman"/>
      <family val="1"/>
    </font>
    <font>
      <sz val="11"/>
      <color theme="1"/>
      <name val="Calibri"/>
      <family val="2"/>
      <scheme val="minor"/>
    </font>
    <font>
      <vertAlign val="subscript"/>
      <sz val="11"/>
      <color indexed="8"/>
      <name val="Times New Roman"/>
      <family val="1"/>
    </font>
  </fonts>
  <fills count="10">
    <fill>
      <patternFill patternType="none"/>
    </fill>
    <fill>
      <patternFill patternType="gray125"/>
    </fill>
    <fill>
      <patternFill patternType="solid">
        <fgColor theme="0"/>
        <bgColor indexed="23"/>
      </patternFill>
    </fill>
    <fill>
      <patternFill patternType="solid">
        <fgColor theme="0" tint="-4.9989318521683403E-2"/>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34998626667073579"/>
        <bgColor indexed="23"/>
      </patternFill>
    </fill>
    <fill>
      <patternFill patternType="solid">
        <fgColor theme="0" tint="-0.14996795556505021"/>
        <bgColor indexed="9"/>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4">
    <xf numFmtId="0" fontId="0" fillId="0" borderId="0"/>
    <xf numFmtId="43" fontId="1" fillId="0" borderId="0" applyFill="0" applyBorder="0" applyAlignment="0" applyProtection="0"/>
    <xf numFmtId="0" fontId="20" fillId="0" borderId="0"/>
    <xf numFmtId="9" fontId="1" fillId="0" borderId="0" applyFill="0" applyBorder="0" applyAlignment="0" applyProtection="0"/>
  </cellStyleXfs>
  <cellXfs count="125">
    <xf numFmtId="0" fontId="0" fillId="0" borderId="0" xfId="0"/>
    <xf numFmtId="0" fontId="3" fillId="0" borderId="0" xfId="0" applyFont="1"/>
    <xf numFmtId="0" fontId="4" fillId="0" borderId="0" xfId="0" applyFont="1"/>
    <xf numFmtId="0" fontId="5" fillId="0" borderId="0" xfId="0" applyFont="1"/>
    <xf numFmtId="0" fontId="4" fillId="0" borderId="0" xfId="0" applyFont="1" applyAlignment="1"/>
    <xf numFmtId="0" fontId="7" fillId="2"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Alignment="1"/>
    <xf numFmtId="0" fontId="4" fillId="0" borderId="0" xfId="0" applyFont="1" applyBorder="1" applyAlignment="1"/>
    <xf numFmtId="0" fontId="3" fillId="0" borderId="0" xfId="0" applyFont="1" applyBorder="1" applyAlignment="1"/>
    <xf numFmtId="0" fontId="5" fillId="0" borderId="0" xfId="0" applyFont="1" applyBorder="1" applyAlignment="1"/>
    <xf numFmtId="0" fontId="5" fillId="0" borderId="0" xfId="0" applyFont="1" applyBorder="1"/>
    <xf numFmtId="0" fontId="3" fillId="0" borderId="0" xfId="0" applyFont="1" applyAlignment="1"/>
    <xf numFmtId="0" fontId="9"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xf>
    <xf numFmtId="0" fontId="5" fillId="0" borderId="0" xfId="0" applyFont="1" applyAlignment="1">
      <alignment vertical="center"/>
    </xf>
    <xf numFmtId="0" fontId="6" fillId="0" borderId="0" xfId="0" applyFont="1" applyBorder="1" applyAlignment="1">
      <alignment horizontal="right" vertical="center"/>
    </xf>
    <xf numFmtId="0" fontId="9" fillId="0" borderId="0" xfId="0" applyFont="1" applyAlignment="1">
      <alignment vertical="center"/>
    </xf>
    <xf numFmtId="0" fontId="6" fillId="0" borderId="0" xfId="0" applyFont="1"/>
    <xf numFmtId="167" fontId="5" fillId="5" borderId="1" xfId="0" applyNumberFormat="1" applyFont="1" applyFill="1" applyBorder="1" applyAlignment="1">
      <alignment vertical="center"/>
    </xf>
    <xf numFmtId="0" fontId="5" fillId="0" borderId="0" xfId="0" applyNumberFormat="1" applyFont="1" applyBorder="1" applyAlignment="1">
      <alignment horizontal="right"/>
    </xf>
    <xf numFmtId="0" fontId="5" fillId="0" borderId="0" xfId="0" applyNumberFormat="1" applyFont="1" applyBorder="1" applyAlignment="1"/>
    <xf numFmtId="0" fontId="9" fillId="0" borderId="0" xfId="0" applyFont="1"/>
    <xf numFmtId="0" fontId="5" fillId="0" borderId="0" xfId="0" applyFont="1" applyFill="1" applyBorder="1" applyAlignment="1"/>
    <xf numFmtId="0" fontId="13" fillId="0" borderId="0" xfId="0" applyFont="1" applyBorder="1" applyAlignment="1">
      <alignment horizontal="right"/>
    </xf>
    <xf numFmtId="0" fontId="5" fillId="0" borderId="0" xfId="0" applyFont="1" applyBorder="1" applyAlignment="1">
      <alignment horizontal="center" vertical="center"/>
    </xf>
    <xf numFmtId="0" fontId="5" fillId="5" borderId="1" xfId="0" applyFont="1" applyFill="1" applyBorder="1"/>
    <xf numFmtId="164" fontId="5" fillId="6" borderId="1" xfId="0" applyNumberFormat="1" applyFont="1" applyFill="1" applyBorder="1" applyAlignment="1"/>
    <xf numFmtId="0" fontId="4" fillId="0" borderId="0" xfId="0" applyFont="1" applyBorder="1" applyAlignment="1">
      <alignment horizontal="right"/>
    </xf>
    <xf numFmtId="0" fontId="13" fillId="0" borderId="0" xfId="0" applyFont="1" applyBorder="1" applyAlignment="1">
      <alignment horizontal="left"/>
    </xf>
    <xf numFmtId="167" fontId="5" fillId="6" borderId="1" xfId="0" applyNumberFormat="1" applyFont="1" applyFill="1" applyBorder="1" applyAlignment="1"/>
    <xf numFmtId="0" fontId="6" fillId="0" borderId="0" xfId="0" applyFont="1" applyBorder="1" applyAlignment="1">
      <alignment vertical="center"/>
    </xf>
    <xf numFmtId="0" fontId="5" fillId="0" borderId="0" xfId="0" applyFont="1" applyBorder="1" applyAlignment="1">
      <alignment horizontal="left"/>
    </xf>
    <xf numFmtId="0" fontId="9" fillId="0" borderId="0" xfId="0" applyFont="1" applyFill="1" applyBorder="1" applyAlignment="1">
      <alignment vertical="center"/>
    </xf>
    <xf numFmtId="0" fontId="4" fillId="0" borderId="0" xfId="0" applyFont="1" applyBorder="1" applyAlignment="1">
      <alignment horizontal="left"/>
    </xf>
    <xf numFmtId="0" fontId="5" fillId="0" borderId="0" xfId="0" applyNumberFormat="1" applyFont="1" applyBorder="1"/>
    <xf numFmtId="0" fontId="5" fillId="0" borderId="0" xfId="0" applyFont="1" applyBorder="1" applyAlignment="1">
      <alignment vertical="center"/>
    </xf>
    <xf numFmtId="0" fontId="5" fillId="0" borderId="0" xfId="0" applyFont="1" applyBorder="1" applyAlignment="1">
      <alignment horizontal="right"/>
    </xf>
    <xf numFmtId="0" fontId="5" fillId="0" borderId="0" xfId="0" applyFont="1" applyFill="1" applyBorder="1"/>
    <xf numFmtId="0" fontId="5" fillId="0" borderId="0" xfId="0" applyFont="1" applyAlignment="1"/>
    <xf numFmtId="0" fontId="10" fillId="0" borderId="0" xfId="0" applyFont="1" applyBorder="1" applyAlignment="1">
      <alignment horizontal="left" vertical="top"/>
    </xf>
    <xf numFmtId="0" fontId="10" fillId="0" borderId="0" xfId="0" applyFont="1" applyAlignment="1">
      <alignment vertical="top" wrapText="1"/>
    </xf>
    <xf numFmtId="0" fontId="3" fillId="0" borderId="0" xfId="0" applyFont="1" applyFill="1" applyBorder="1" applyAlignment="1"/>
    <xf numFmtId="0" fontId="13" fillId="0" borderId="0" xfId="0" applyFont="1" applyFill="1" applyBorder="1" applyAlignment="1">
      <alignment horizontal="right"/>
    </xf>
    <xf numFmtId="0" fontId="14" fillId="0" borderId="0" xfId="0" applyFont="1"/>
    <xf numFmtId="0" fontId="5" fillId="0" borderId="0" xfId="0" applyFont="1" applyAlignment="1">
      <alignment horizontal="right"/>
    </xf>
    <xf numFmtId="0" fontId="15" fillId="0" borderId="0" xfId="0" applyFont="1" applyBorder="1" applyAlignment="1"/>
    <xf numFmtId="0" fontId="13" fillId="0" borderId="0" xfId="0" applyFont="1" applyAlignment="1">
      <alignment horizontal="right"/>
    </xf>
    <xf numFmtId="169" fontId="5" fillId="0" borderId="0" xfId="0" applyNumberFormat="1" applyFont="1" applyFill="1" applyBorder="1"/>
    <xf numFmtId="0" fontId="3" fillId="0" borderId="0" xfId="0" applyFont="1" applyAlignment="1">
      <alignment horizontal="left" vertical="top"/>
    </xf>
    <xf numFmtId="0" fontId="10" fillId="0" borderId="0" xfId="0" applyFont="1"/>
    <xf numFmtId="0" fontId="6" fillId="0" borderId="0" xfId="0" applyFont="1" applyBorder="1" applyAlignment="1">
      <alignment horizontal="right"/>
    </xf>
    <xf numFmtId="0" fontId="6" fillId="0" borderId="0" xfId="0" applyFont="1" applyAlignment="1">
      <alignment horizontal="right"/>
    </xf>
    <xf numFmtId="0" fontId="6" fillId="0" borderId="0" xfId="0" applyFont="1" applyFill="1" applyBorder="1" applyAlignment="1">
      <alignment horizontal="right"/>
    </xf>
    <xf numFmtId="2" fontId="5" fillId="0" borderId="0" xfId="0" applyNumberFormat="1" applyFont="1" applyFill="1" applyBorder="1"/>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3" fontId="5" fillId="5" borderId="1" xfId="0" applyNumberFormat="1" applyFont="1" applyFill="1" applyBorder="1"/>
    <xf numFmtId="169" fontId="5" fillId="5" borderId="1" xfId="0" applyNumberFormat="1" applyFont="1" applyFill="1" applyBorder="1" applyAlignment="1">
      <alignment vertical="center"/>
    </xf>
    <xf numFmtId="164" fontId="5" fillId="5" borderId="1" xfId="0" applyNumberFormat="1" applyFont="1" applyFill="1" applyBorder="1" applyAlignment="1">
      <alignment vertical="center"/>
    </xf>
    <xf numFmtId="9" fontId="12" fillId="5" borderId="1" xfId="3" applyNumberFormat="1" applyFont="1" applyFill="1" applyBorder="1" applyAlignment="1">
      <alignment vertical="center"/>
    </xf>
    <xf numFmtId="0" fontId="3" fillId="0" borderId="0" xfId="0" applyFont="1" applyAlignment="1">
      <alignment horizontal="center"/>
    </xf>
    <xf numFmtId="3" fontId="5" fillId="8" borderId="1" xfId="0" applyNumberFormat="1" applyFont="1" applyFill="1" applyBorder="1" applyAlignment="1">
      <alignment horizontal="right"/>
    </xf>
    <xf numFmtId="17" fontId="5" fillId="0" borderId="0" xfId="0" applyNumberFormat="1" applyFont="1"/>
    <xf numFmtId="0" fontId="10" fillId="0" borderId="0" xfId="0" applyFont="1" applyAlignment="1">
      <alignment vertical="center" wrapText="1"/>
    </xf>
    <xf numFmtId="166" fontId="5" fillId="5" borderId="1" xfId="0" applyNumberFormat="1" applyFont="1" applyFill="1" applyBorder="1"/>
    <xf numFmtId="0" fontId="10" fillId="0" borderId="0" xfId="0" applyFont="1" applyAlignment="1"/>
    <xf numFmtId="0" fontId="10" fillId="0" borderId="0" xfId="0" applyFont="1" applyFill="1" applyAlignment="1">
      <alignment vertical="top"/>
    </xf>
    <xf numFmtId="0" fontId="16" fillId="0" borderId="0" xfId="0" applyFont="1" applyAlignment="1">
      <alignment horizontal="center"/>
    </xf>
    <xf numFmtId="0" fontId="4" fillId="0" borderId="0" xfId="0" applyFont="1" applyAlignment="1">
      <alignment vertical="top" wrapText="1"/>
    </xf>
    <xf numFmtId="16" fontId="5" fillId="0" borderId="0" xfId="0" applyNumberFormat="1" applyFont="1"/>
    <xf numFmtId="165" fontId="5" fillId="8" borderId="1" xfId="0" applyNumberFormat="1" applyFont="1" applyFill="1" applyBorder="1" applyAlignment="1">
      <alignment horizontal="right"/>
    </xf>
    <xf numFmtId="0" fontId="13" fillId="0" borderId="0" xfId="0" applyFont="1" applyBorder="1" applyAlignment="1">
      <alignment horizontal="right" vertical="center"/>
    </xf>
    <xf numFmtId="0" fontId="10" fillId="0" borderId="0" xfId="0" applyFont="1" applyAlignment="1">
      <alignment horizontal="left"/>
    </xf>
    <xf numFmtId="4" fontId="5" fillId="5" borderId="1" xfId="0" applyNumberFormat="1" applyFont="1" applyFill="1" applyBorder="1"/>
    <xf numFmtId="0" fontId="17" fillId="0" borderId="0" xfId="0" applyFont="1" applyAlignment="1">
      <alignment wrapText="1"/>
    </xf>
    <xf numFmtId="9" fontId="12" fillId="6" borderId="1" xfId="1" applyNumberFormat="1" applyFont="1" applyFill="1" applyBorder="1" applyAlignment="1">
      <alignment horizontal="right"/>
    </xf>
    <xf numFmtId="0" fontId="14" fillId="0" borderId="0" xfId="0" applyFont="1" applyBorder="1" applyAlignment="1"/>
    <xf numFmtId="3" fontId="5" fillId="0" borderId="0" xfId="0" applyNumberFormat="1" applyFont="1"/>
    <xf numFmtId="0" fontId="6" fillId="0" borderId="0" xfId="0" applyFont="1" applyFill="1"/>
    <xf numFmtId="0" fontId="0" fillId="0" borderId="0" xfId="0" applyFill="1"/>
    <xf numFmtId="0" fontId="5" fillId="9" borderId="0" xfId="0" applyFont="1" applyFill="1" applyBorder="1" applyAlignment="1"/>
    <xf numFmtId="171" fontId="5" fillId="6" borderId="1" xfId="0" applyNumberFormat="1" applyFont="1" applyFill="1" applyBorder="1" applyAlignment="1">
      <alignment horizontal="right"/>
    </xf>
    <xf numFmtId="1" fontId="12" fillId="6" borderId="1" xfId="1" applyNumberFormat="1" applyFont="1" applyFill="1" applyBorder="1" applyAlignment="1">
      <alignment horizontal="right"/>
    </xf>
    <xf numFmtId="0" fontId="10" fillId="0" borderId="0" xfId="0" applyFont="1" applyBorder="1" applyAlignment="1">
      <alignment horizontal="left" vertical="top" wrapText="1"/>
    </xf>
    <xf numFmtId="0" fontId="18" fillId="0" borderId="0" xfId="0" applyFont="1" applyFill="1" applyAlignment="1">
      <alignment vertical="top" wrapText="1"/>
    </xf>
    <xf numFmtId="0" fontId="18" fillId="0" borderId="0" xfId="0" applyFont="1" applyFill="1" applyAlignment="1">
      <alignment vertical="top"/>
    </xf>
    <xf numFmtId="9" fontId="5" fillId="8" borderId="1" xfId="0" applyNumberFormat="1" applyFont="1" applyFill="1" applyBorder="1" applyAlignment="1">
      <alignment horizontal="right"/>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13" xfId="0" applyFont="1" applyBorder="1" applyAlignment="1">
      <alignment horizontal="center"/>
    </xf>
    <xf numFmtId="6" fontId="4" fillId="0" borderId="5" xfId="0" applyNumberFormat="1" applyFont="1" applyBorder="1" applyAlignment="1">
      <alignment horizontal="center"/>
    </xf>
    <xf numFmtId="164" fontId="4" fillId="0" borderId="5" xfId="0" applyNumberFormat="1" applyFont="1" applyBorder="1" applyAlignment="1">
      <alignment horizontal="center"/>
    </xf>
    <xf numFmtId="164" fontId="4" fillId="0" borderId="16" xfId="0" applyNumberFormat="1" applyFont="1" applyBorder="1" applyAlignment="1">
      <alignment horizontal="center"/>
    </xf>
    <xf numFmtId="164" fontId="4" fillId="0" borderId="17" xfId="0" applyNumberFormat="1" applyFont="1" applyBorder="1" applyAlignment="1">
      <alignment horizontal="center"/>
    </xf>
    <xf numFmtId="3" fontId="4" fillId="0" borderId="5" xfId="0" applyNumberFormat="1" applyFont="1" applyBorder="1" applyAlignment="1">
      <alignment horizontal="center"/>
    </xf>
    <xf numFmtId="0" fontId="4" fillId="0" borderId="15" xfId="0" applyFont="1" applyBorder="1" applyAlignment="1">
      <alignment horizontal="center"/>
    </xf>
    <xf numFmtId="0" fontId="4" fillId="0" borderId="6" xfId="0" applyFont="1" applyBorder="1" applyAlignment="1">
      <alignment horizontal="center"/>
    </xf>
    <xf numFmtId="0" fontId="3" fillId="0" borderId="0" xfId="0" applyFont="1" applyAlignment="1">
      <alignment horizontal="center"/>
    </xf>
    <xf numFmtId="0" fontId="4" fillId="0" borderId="7" xfId="0" applyFont="1" applyBorder="1" applyAlignment="1">
      <alignment horizontal="center"/>
    </xf>
    <xf numFmtId="0" fontId="16" fillId="0" borderId="8" xfId="0" applyFont="1" applyBorder="1" applyAlignment="1">
      <alignment horizontal="left"/>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vertical="center" wrapText="1"/>
    </xf>
    <xf numFmtId="0" fontId="10" fillId="0" borderId="0" xfId="0" applyFont="1" applyBorder="1" applyAlignment="1">
      <alignment horizontal="left" vertical="top" wrapText="1"/>
    </xf>
    <xf numFmtId="0" fontId="6" fillId="0" borderId="0" xfId="0" applyFont="1" applyAlignment="1">
      <alignment horizontal="left" vertical="top" wrapText="1"/>
    </xf>
    <xf numFmtId="0" fontId="5" fillId="9" borderId="0" xfId="0" applyFont="1" applyFill="1"/>
    <xf numFmtId="3" fontId="12" fillId="3" borderId="1" xfId="0" applyNumberFormat="1" applyFont="1" applyFill="1" applyBorder="1" applyAlignment="1" applyProtection="1">
      <alignment horizontal="right"/>
      <protection locked="0"/>
    </xf>
    <xf numFmtId="167" fontId="12" fillId="3" borderId="1" xfId="0" applyNumberFormat="1" applyFont="1" applyFill="1" applyBorder="1" applyAlignment="1" applyProtection="1">
      <alignment horizontal="right"/>
      <protection locked="0"/>
    </xf>
    <xf numFmtId="3" fontId="5" fillId="3" borderId="1" xfId="0" applyNumberFormat="1" applyFont="1" applyFill="1" applyBorder="1" applyAlignment="1" applyProtection="1">
      <alignment horizontal="right"/>
      <protection locked="0"/>
    </xf>
    <xf numFmtId="168" fontId="5" fillId="3" borderId="1" xfId="0" applyNumberFormat="1" applyFont="1" applyFill="1" applyBorder="1" applyAlignment="1" applyProtection="1">
      <alignment horizontal="right"/>
      <protection locked="0"/>
    </xf>
    <xf numFmtId="170" fontId="5" fillId="3" borderId="1" xfId="0" applyNumberFormat="1" applyFont="1" applyFill="1" applyBorder="1" applyAlignment="1" applyProtection="1">
      <alignment horizontal="right"/>
      <protection locked="0"/>
    </xf>
    <xf numFmtId="3" fontId="5" fillId="4" borderId="1" xfId="0" applyNumberFormat="1" applyFont="1" applyFill="1" applyBorder="1" applyProtection="1">
      <protection locked="0"/>
    </xf>
    <xf numFmtId="9" fontId="12" fillId="3" borderId="1" xfId="3" applyNumberFormat="1" applyFont="1" applyFill="1" applyBorder="1" applyAlignment="1" applyProtection="1">
      <protection locked="0"/>
    </xf>
    <xf numFmtId="4" fontId="12" fillId="3" borderId="1" xfId="0" applyNumberFormat="1" applyFont="1" applyFill="1" applyBorder="1" applyAlignment="1" applyProtection="1">
      <alignment horizontal="right"/>
      <protection locked="0"/>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12</xdr:col>
      <xdr:colOff>114300</xdr:colOff>
      <xdr:row>28</xdr:row>
      <xdr:rowOff>152400</xdr:rowOff>
    </xdr:from>
    <xdr:to>
      <xdr:col>23</xdr:col>
      <xdr:colOff>762000</xdr:colOff>
      <xdr:row>38</xdr:row>
      <xdr:rowOff>161925</xdr:rowOff>
    </xdr:to>
    <xdr:pic>
      <xdr:nvPicPr>
        <xdr:cNvPr id="10294" name="Picture 2"/>
        <xdr:cNvPicPr>
          <a:picLocks noChangeAspect="1" noChangeArrowheads="1"/>
        </xdr:cNvPicPr>
      </xdr:nvPicPr>
      <xdr:blipFill>
        <a:blip xmlns:r="http://schemas.openxmlformats.org/officeDocument/2006/relationships" r:embed="rId1" cstate="print"/>
        <a:srcRect t="16667" b="10069"/>
        <a:stretch>
          <a:fillRect/>
        </a:stretch>
      </xdr:blipFill>
      <xdr:spPr bwMode="auto">
        <a:xfrm>
          <a:off x="3133725" y="5753100"/>
          <a:ext cx="2743200" cy="20097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2546"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33925" y="19050"/>
          <a:ext cx="180975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7468"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33925" y="19050"/>
          <a:ext cx="1809750" cy="342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oleObject" Target="../embeddings/oleObject4.bin"/><Relationship Id="rId12" Type="http://schemas.openxmlformats.org/officeDocument/2006/relationships/oleObject" Target="../embeddings/oleObject9.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11" Type="http://schemas.openxmlformats.org/officeDocument/2006/relationships/oleObject" Target="../embeddings/oleObject8.bin"/><Relationship Id="rId5" Type="http://schemas.openxmlformats.org/officeDocument/2006/relationships/oleObject" Target="../embeddings/oleObject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dimension ref="A1:AI40"/>
  <sheetViews>
    <sheetView showGridLines="0" tabSelected="1" view="pageBreakPreview" zoomScaleNormal="100" zoomScaleSheetLayoutView="100" workbookViewId="0">
      <selection activeCell="A19" sqref="A19:X21"/>
    </sheetView>
  </sheetViews>
  <sheetFormatPr defaultRowHeight="15.75" customHeight="1"/>
  <cols>
    <col min="1" max="1" width="13.85546875" style="2" customWidth="1"/>
    <col min="2" max="23" width="2.85546875" style="2" customWidth="1"/>
    <col min="24" max="24" width="13.85546875" style="2" customWidth="1"/>
    <col min="25" max="16384" width="9.140625" style="2"/>
  </cols>
  <sheetData>
    <row r="1" spans="1:24" ht="15.75" customHeight="1">
      <c r="A1" s="101" t="s">
        <v>165</v>
      </c>
      <c r="B1" s="101"/>
      <c r="C1" s="101"/>
      <c r="D1" s="101"/>
      <c r="E1" s="101"/>
      <c r="F1" s="101"/>
      <c r="G1" s="101"/>
      <c r="H1" s="101"/>
      <c r="I1" s="101"/>
      <c r="J1" s="101"/>
      <c r="K1" s="101"/>
      <c r="L1" s="101"/>
      <c r="M1" s="101"/>
      <c r="N1" s="101"/>
      <c r="O1" s="101"/>
      <c r="P1" s="101"/>
      <c r="Q1" s="101"/>
      <c r="R1" s="101"/>
      <c r="S1" s="101"/>
      <c r="T1" s="101"/>
      <c r="U1" s="101"/>
      <c r="V1" s="101"/>
      <c r="W1" s="101"/>
      <c r="X1" s="101"/>
    </row>
    <row r="2" spans="1:24" ht="15.75" customHeight="1">
      <c r="A2" s="101" t="s">
        <v>76</v>
      </c>
      <c r="B2" s="101"/>
      <c r="C2" s="101"/>
      <c r="D2" s="101"/>
      <c r="E2" s="101"/>
      <c r="F2" s="101"/>
      <c r="G2" s="101"/>
      <c r="H2" s="101"/>
      <c r="I2" s="101"/>
      <c r="J2" s="101"/>
      <c r="K2" s="101"/>
      <c r="L2" s="101"/>
      <c r="M2" s="101"/>
      <c r="N2" s="101"/>
      <c r="O2" s="101"/>
      <c r="P2" s="101"/>
      <c r="Q2" s="101"/>
      <c r="R2" s="101"/>
      <c r="S2" s="101"/>
      <c r="T2" s="101"/>
      <c r="U2" s="101"/>
      <c r="V2" s="101"/>
      <c r="W2" s="101"/>
      <c r="X2" s="101"/>
    </row>
    <row r="3" spans="1:24" ht="15.75" customHeight="1">
      <c r="A3" s="64"/>
      <c r="B3" s="64"/>
      <c r="C3" s="64"/>
      <c r="D3" s="64"/>
      <c r="E3" s="64"/>
      <c r="F3" s="64"/>
      <c r="G3" s="64"/>
      <c r="H3" s="64"/>
      <c r="I3" s="64"/>
      <c r="J3" s="64"/>
      <c r="K3" s="64"/>
      <c r="L3" s="64"/>
      <c r="M3" s="64"/>
      <c r="N3" s="64"/>
      <c r="O3" s="64"/>
      <c r="P3" s="64"/>
      <c r="Q3" s="64"/>
      <c r="R3" s="64"/>
      <c r="S3" s="64"/>
      <c r="T3" s="64"/>
      <c r="U3" s="64"/>
      <c r="V3" s="64"/>
      <c r="W3" s="64"/>
      <c r="X3" s="64"/>
    </row>
    <row r="4" spans="1:24" ht="15.75" customHeight="1">
      <c r="A4" s="64"/>
      <c r="B4" s="64"/>
      <c r="C4" s="64"/>
      <c r="D4" s="64"/>
      <c r="E4" s="64"/>
      <c r="F4" s="64"/>
      <c r="G4" s="64"/>
      <c r="H4" s="64"/>
      <c r="I4" s="64"/>
      <c r="J4" s="64"/>
      <c r="K4" s="64"/>
      <c r="L4" s="64"/>
      <c r="M4" s="64"/>
      <c r="N4" s="64"/>
      <c r="O4" s="64"/>
      <c r="P4" s="64"/>
      <c r="Q4" s="64"/>
      <c r="R4" s="64"/>
      <c r="S4" s="64"/>
      <c r="T4" s="64"/>
      <c r="U4" s="64"/>
      <c r="V4" s="64"/>
      <c r="W4" s="64"/>
      <c r="X4" s="64"/>
    </row>
    <row r="5" spans="1:24" ht="15.75" customHeight="1">
      <c r="A5" s="1" t="s">
        <v>35</v>
      </c>
      <c r="B5" s="64"/>
      <c r="C5" s="64"/>
      <c r="D5" s="64"/>
      <c r="E5" s="64"/>
      <c r="F5" s="64"/>
      <c r="G5" s="64"/>
      <c r="H5" s="64"/>
      <c r="I5" s="64"/>
      <c r="J5" s="64"/>
      <c r="K5" s="64"/>
      <c r="L5" s="64"/>
      <c r="M5" s="64"/>
      <c r="N5" s="64"/>
      <c r="O5" s="64"/>
      <c r="P5" s="64"/>
      <c r="Q5" s="64"/>
      <c r="R5" s="64"/>
      <c r="S5" s="64"/>
      <c r="T5" s="64"/>
      <c r="U5" s="64"/>
      <c r="V5" s="64"/>
      <c r="W5" s="64"/>
      <c r="X5" s="64"/>
    </row>
    <row r="6" spans="1:24" ht="15.75" customHeight="1">
      <c r="A6" s="1"/>
      <c r="B6" s="64"/>
      <c r="C6" s="64"/>
      <c r="D6" s="64"/>
      <c r="E6" s="64"/>
      <c r="F6" s="64"/>
      <c r="G6" s="64"/>
      <c r="H6" s="64"/>
      <c r="I6" s="64"/>
      <c r="J6" s="64"/>
      <c r="K6" s="64"/>
      <c r="L6" s="64"/>
      <c r="M6" s="64"/>
      <c r="N6" s="64"/>
      <c r="O6" s="64"/>
      <c r="P6" s="64"/>
      <c r="Q6" s="64"/>
      <c r="R6" s="64"/>
      <c r="S6" s="64"/>
      <c r="T6" s="64"/>
      <c r="U6" s="64"/>
      <c r="V6" s="64"/>
      <c r="W6" s="64"/>
      <c r="X6" s="64"/>
    </row>
    <row r="7" spans="1:24" ht="15.75" customHeight="1">
      <c r="A7" s="91" t="str">
        <f>"Replace the diesel irrigation pump engine with an electric motor."&amp;" This will allow a cheaper and cleaner energy source to power the irrigation pump, reducing annual energy use by "&amp;TEXT(Calculation2!M4,"##%")&amp;"."</f>
        <v>Replace the diesel irrigation pump engine with an electric motor. This will allow a cheaper and cleaner energy source to power the irrigation pump, reducing annual energy use by 70%.</v>
      </c>
      <c r="B7" s="91"/>
      <c r="C7" s="91"/>
      <c r="D7" s="91"/>
      <c r="E7" s="91"/>
      <c r="F7" s="91"/>
      <c r="G7" s="91"/>
      <c r="H7" s="91"/>
      <c r="I7" s="91"/>
      <c r="J7" s="91"/>
      <c r="K7" s="91"/>
      <c r="L7" s="91"/>
      <c r="M7" s="91"/>
      <c r="N7" s="91"/>
      <c r="O7" s="91"/>
      <c r="P7" s="91"/>
      <c r="Q7" s="91"/>
      <c r="R7" s="91"/>
      <c r="S7" s="91"/>
      <c r="T7" s="91"/>
      <c r="U7" s="91"/>
      <c r="V7" s="91"/>
      <c r="W7" s="91"/>
      <c r="X7" s="91"/>
    </row>
    <row r="8" spans="1:24" ht="15.75" customHeight="1">
      <c r="A8" s="91"/>
      <c r="B8" s="91"/>
      <c r="C8" s="91"/>
      <c r="D8" s="91"/>
      <c r="E8" s="91"/>
      <c r="F8" s="91"/>
      <c r="G8" s="91"/>
      <c r="H8" s="91"/>
      <c r="I8" s="91"/>
      <c r="J8" s="91"/>
      <c r="K8" s="91"/>
      <c r="L8" s="91"/>
      <c r="M8" s="91"/>
      <c r="N8" s="91"/>
      <c r="O8" s="91"/>
      <c r="P8" s="91"/>
      <c r="Q8" s="91"/>
      <c r="R8" s="91"/>
      <c r="S8" s="91"/>
      <c r="T8" s="91"/>
      <c r="U8" s="91"/>
      <c r="V8" s="91"/>
      <c r="W8" s="91"/>
      <c r="X8" s="91"/>
    </row>
    <row r="9" spans="1:24" ht="15.75" customHeight="1" thickBot="1"/>
    <row r="10" spans="1:24" ht="15.75" customHeight="1" thickTop="1">
      <c r="B10" s="104" t="s">
        <v>28</v>
      </c>
      <c r="C10" s="105"/>
      <c r="D10" s="105"/>
      <c r="E10" s="105"/>
      <c r="F10" s="105"/>
      <c r="G10" s="105"/>
      <c r="H10" s="105"/>
      <c r="I10" s="105"/>
      <c r="J10" s="105"/>
      <c r="K10" s="105"/>
      <c r="L10" s="105"/>
      <c r="M10" s="105"/>
      <c r="N10" s="105"/>
      <c r="O10" s="105"/>
      <c r="P10" s="105"/>
      <c r="Q10" s="105"/>
      <c r="R10" s="105"/>
      <c r="S10" s="105"/>
      <c r="T10" s="105"/>
      <c r="U10" s="105"/>
      <c r="V10" s="105"/>
      <c r="W10" s="106"/>
    </row>
    <row r="11" spans="1:24" ht="15.75" customHeight="1">
      <c r="B11" s="107" t="s">
        <v>29</v>
      </c>
      <c r="C11" s="93"/>
      <c r="D11" s="93"/>
      <c r="E11" s="93"/>
      <c r="F11" s="93" t="s">
        <v>29</v>
      </c>
      <c r="G11" s="93"/>
      <c r="H11" s="93"/>
      <c r="I11" s="93"/>
      <c r="J11" s="93" t="s">
        <v>30</v>
      </c>
      <c r="K11" s="93"/>
      <c r="L11" s="93"/>
      <c r="M11" s="93"/>
      <c r="N11" s="93" t="s">
        <v>31</v>
      </c>
      <c r="O11" s="93"/>
      <c r="P11" s="93"/>
      <c r="Q11" s="93"/>
      <c r="R11" s="93"/>
      <c r="S11" s="93"/>
      <c r="T11" s="93" t="s">
        <v>12</v>
      </c>
      <c r="U11" s="93"/>
      <c r="V11" s="93"/>
      <c r="W11" s="108"/>
    </row>
    <row r="12" spans="1:24" ht="15.75" customHeight="1">
      <c r="B12" s="99" t="s">
        <v>39</v>
      </c>
      <c r="C12" s="100"/>
      <c r="D12" s="100"/>
      <c r="E12" s="100"/>
      <c r="F12" s="100" t="s">
        <v>109</v>
      </c>
      <c r="G12" s="100"/>
      <c r="H12" s="100"/>
      <c r="I12" s="100"/>
      <c r="J12" s="100" t="s">
        <v>32</v>
      </c>
      <c r="K12" s="100"/>
      <c r="L12" s="100"/>
      <c r="M12" s="100"/>
      <c r="N12" s="100" t="s">
        <v>30</v>
      </c>
      <c r="O12" s="100"/>
      <c r="P12" s="100"/>
      <c r="Q12" s="100"/>
      <c r="R12" s="100"/>
      <c r="S12" s="100"/>
      <c r="T12" s="100" t="s">
        <v>33</v>
      </c>
      <c r="U12" s="100"/>
      <c r="V12" s="100"/>
      <c r="W12" s="102"/>
    </row>
    <row r="13" spans="1:24" ht="15.75" customHeight="1" thickBot="1">
      <c r="B13" s="97">
        <f>Calculation2!M5</f>
        <v>126.93298427519228</v>
      </c>
      <c r="C13" s="95"/>
      <c r="D13" s="95"/>
      <c r="E13" s="95"/>
      <c r="F13" s="98">
        <f>Calculation2!M6</f>
        <v>1269.3298427519228</v>
      </c>
      <c r="G13" s="98"/>
      <c r="H13" s="98"/>
      <c r="I13" s="98"/>
      <c r="J13" s="94">
        <f>Calculation2!M7</f>
        <v>3680.9520101365379</v>
      </c>
      <c r="K13" s="94"/>
      <c r="L13" s="94"/>
      <c r="M13" s="94"/>
      <c r="N13" s="94">
        <f>Calculation2!M8</f>
        <v>8750</v>
      </c>
      <c r="O13" s="94"/>
      <c r="P13" s="94"/>
      <c r="Q13" s="94"/>
      <c r="R13" s="94"/>
      <c r="S13" s="94"/>
      <c r="T13" s="95">
        <f>Calculation2!M9</f>
        <v>2.3771024386909723</v>
      </c>
      <c r="U13" s="95"/>
      <c r="V13" s="95"/>
      <c r="W13" s="96"/>
    </row>
    <row r="14" spans="1:24" ht="15.75" customHeight="1" thickTop="1">
      <c r="B14" s="103" t="s">
        <v>34</v>
      </c>
      <c r="C14" s="103"/>
      <c r="D14" s="103"/>
      <c r="E14" s="103"/>
      <c r="F14" s="103"/>
      <c r="G14" s="103"/>
      <c r="H14" s="103"/>
      <c r="I14" s="103"/>
      <c r="J14" s="103"/>
      <c r="K14" s="103"/>
      <c r="L14" s="103"/>
      <c r="M14" s="103"/>
      <c r="N14" s="103"/>
      <c r="O14" s="103"/>
      <c r="P14" s="103"/>
      <c r="Q14" s="103"/>
      <c r="R14" s="103"/>
      <c r="S14" s="103"/>
      <c r="T14" s="103"/>
      <c r="U14" s="103"/>
      <c r="V14" s="103"/>
      <c r="W14" s="103"/>
    </row>
    <row r="17" spans="1:35" ht="15.75" customHeight="1">
      <c r="A17" s="1" t="s">
        <v>36</v>
      </c>
    </row>
    <row r="19" spans="1:35" ht="15.75" customHeight="1">
      <c r="A19" s="91" t="s">
        <v>135</v>
      </c>
      <c r="B19" s="91"/>
      <c r="C19" s="91"/>
      <c r="D19" s="91"/>
      <c r="E19" s="91"/>
      <c r="F19" s="91"/>
      <c r="G19" s="91"/>
      <c r="H19" s="91"/>
      <c r="I19" s="91"/>
      <c r="J19" s="91"/>
      <c r="K19" s="91"/>
      <c r="L19" s="91"/>
      <c r="M19" s="91"/>
      <c r="N19" s="91"/>
      <c r="O19" s="91"/>
      <c r="P19" s="91"/>
      <c r="Q19" s="91"/>
      <c r="R19" s="91"/>
      <c r="S19" s="91"/>
      <c r="T19" s="91"/>
      <c r="U19" s="91"/>
      <c r="V19" s="91"/>
      <c r="W19" s="91"/>
      <c r="X19" s="91"/>
    </row>
    <row r="20" spans="1:35" ht="15.75" customHeight="1">
      <c r="A20" s="91"/>
      <c r="B20" s="91"/>
      <c r="C20" s="91"/>
      <c r="D20" s="91"/>
      <c r="E20" s="91"/>
      <c r="F20" s="91"/>
      <c r="G20" s="91"/>
      <c r="H20" s="91"/>
      <c r="I20" s="91"/>
      <c r="J20" s="91"/>
      <c r="K20" s="91"/>
      <c r="L20" s="91"/>
      <c r="M20" s="91"/>
      <c r="N20" s="91"/>
      <c r="O20" s="91"/>
      <c r="P20" s="91"/>
      <c r="Q20" s="91"/>
      <c r="R20" s="91"/>
      <c r="S20" s="91"/>
      <c r="T20" s="91"/>
      <c r="U20" s="91"/>
      <c r="V20" s="91"/>
      <c r="W20" s="91"/>
      <c r="X20" s="91"/>
    </row>
    <row r="21" spans="1:35" ht="15.75" customHeight="1">
      <c r="A21" s="91"/>
      <c r="B21" s="91"/>
      <c r="C21" s="91"/>
      <c r="D21" s="91"/>
      <c r="E21" s="91"/>
      <c r="F21" s="91"/>
      <c r="G21" s="91"/>
      <c r="H21" s="91"/>
      <c r="I21" s="91"/>
      <c r="J21" s="91"/>
      <c r="K21" s="91"/>
      <c r="L21" s="91"/>
      <c r="M21" s="91"/>
      <c r="N21" s="91"/>
      <c r="O21" s="91"/>
      <c r="P21" s="91"/>
      <c r="Q21" s="91"/>
      <c r="R21" s="91"/>
      <c r="S21" s="91"/>
      <c r="T21" s="91"/>
      <c r="U21" s="91"/>
      <c r="V21" s="91"/>
      <c r="W21" s="91"/>
      <c r="X21" s="91"/>
    </row>
    <row r="22" spans="1:35" ht="15.75" customHeight="1">
      <c r="A22" s="72"/>
      <c r="B22" s="72"/>
      <c r="C22" s="72"/>
      <c r="D22" s="72"/>
      <c r="E22" s="72"/>
      <c r="F22" s="72"/>
      <c r="G22" s="72"/>
      <c r="H22" s="72"/>
      <c r="I22" s="72"/>
      <c r="J22" s="72"/>
      <c r="K22" s="72"/>
      <c r="L22" s="72"/>
      <c r="M22" s="72"/>
      <c r="N22" s="72"/>
      <c r="O22" s="72"/>
      <c r="P22" s="72"/>
      <c r="Q22" s="72"/>
      <c r="R22" s="72"/>
      <c r="S22" s="72"/>
      <c r="T22" s="72"/>
      <c r="U22" s="72"/>
      <c r="V22" s="72"/>
      <c r="W22" s="72"/>
      <c r="X22" s="72"/>
    </row>
    <row r="23" spans="1:35" ht="15.75" customHeight="1">
      <c r="A23" s="91" t="s">
        <v>160</v>
      </c>
      <c r="B23" s="91"/>
      <c r="C23" s="91"/>
      <c r="D23" s="91"/>
      <c r="E23" s="91"/>
      <c r="F23" s="91"/>
      <c r="G23" s="91"/>
      <c r="H23" s="91"/>
      <c r="I23" s="91"/>
      <c r="J23" s="91"/>
      <c r="K23" s="91"/>
      <c r="L23" s="91"/>
      <c r="M23" s="91"/>
      <c r="N23" s="91"/>
      <c r="O23" s="91"/>
      <c r="P23" s="91"/>
      <c r="Q23" s="91"/>
      <c r="R23" s="91"/>
      <c r="S23" s="91"/>
      <c r="T23" s="91"/>
      <c r="U23" s="91"/>
      <c r="V23" s="91"/>
      <c r="W23" s="91"/>
      <c r="X23" s="91"/>
    </row>
    <row r="24" spans="1:35" ht="15.7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20"/>
      <c r="Z24" s="20"/>
      <c r="AA24" s="20"/>
      <c r="AC24" s="78"/>
      <c r="AD24" s="78"/>
      <c r="AE24" s="78"/>
      <c r="AF24" s="78"/>
      <c r="AG24" s="78"/>
      <c r="AH24" s="78"/>
      <c r="AI24" s="78"/>
    </row>
    <row r="25" spans="1:35" ht="15.7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AB25" s="78"/>
      <c r="AC25" s="78"/>
      <c r="AD25" s="78"/>
      <c r="AE25" s="78"/>
      <c r="AF25" s="78"/>
      <c r="AG25" s="78"/>
      <c r="AH25" s="78"/>
      <c r="AI25" s="78"/>
    </row>
    <row r="26" spans="1:35" ht="15.7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AB26" s="78"/>
      <c r="AC26" s="78"/>
      <c r="AD26" s="78"/>
      <c r="AE26" s="78"/>
      <c r="AF26" s="78"/>
      <c r="AG26" s="78"/>
      <c r="AH26" s="78"/>
      <c r="AI26" s="78"/>
    </row>
    <row r="27" spans="1:35" ht="15.7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AB27" s="78"/>
      <c r="AC27" s="78"/>
      <c r="AD27" s="78"/>
      <c r="AE27" s="78"/>
      <c r="AF27" s="78"/>
      <c r="AG27" s="78"/>
      <c r="AH27" s="78"/>
      <c r="AI27" s="78"/>
    </row>
    <row r="28" spans="1:35" ht="15.75" customHeight="1">
      <c r="A28" s="72"/>
      <c r="B28" s="72"/>
      <c r="C28" s="72"/>
      <c r="D28" s="72"/>
      <c r="E28" s="72"/>
      <c r="F28" s="72"/>
      <c r="G28" s="72"/>
      <c r="H28" s="72"/>
      <c r="I28" s="72"/>
      <c r="J28" s="72"/>
      <c r="K28" s="72"/>
      <c r="L28" s="72"/>
      <c r="M28" s="72"/>
      <c r="N28" s="72"/>
      <c r="O28" s="72"/>
    </row>
    <row r="29" spans="1:35" ht="15.75" customHeight="1">
      <c r="A29" s="72"/>
      <c r="B29" s="72"/>
      <c r="C29" s="72"/>
      <c r="D29" s="72"/>
      <c r="E29" s="72"/>
      <c r="F29" s="72"/>
      <c r="G29" s="72"/>
      <c r="H29" s="72"/>
      <c r="I29" s="72"/>
      <c r="J29" s="72"/>
      <c r="K29" s="72"/>
      <c r="L29" s="72"/>
      <c r="M29" s="72"/>
      <c r="N29" s="72"/>
      <c r="O29" s="72"/>
    </row>
    <row r="30" spans="1:35" ht="15.75" customHeight="1">
      <c r="A30" s="1" t="s">
        <v>37</v>
      </c>
      <c r="B30" s="72"/>
      <c r="C30" s="72"/>
      <c r="D30" s="72"/>
      <c r="E30" s="72"/>
      <c r="F30" s="72"/>
      <c r="G30" s="72"/>
      <c r="H30" s="72"/>
      <c r="I30" s="72"/>
      <c r="J30" s="72"/>
      <c r="K30" s="72"/>
      <c r="L30" s="72"/>
      <c r="M30" s="72"/>
      <c r="N30" s="72"/>
      <c r="O30" s="72"/>
      <c r="X30" s="71"/>
    </row>
    <row r="32" spans="1:35" ht="15.75" customHeight="1">
      <c r="A32" s="91" t="str">
        <f>"We recommend replacing the "&amp;Calculation1!E5&amp;" Hp diesel engine for the irrigation pump with a more efficient electric motor of the same power."&amp;" This will reduce the high maintenance cost associated with maintaining a diesel engine and reduce the cost of fuel."&amp;" This will yield an annual cost savings of "&amp;TEXT(Calculation2!M7,"$###,###")&amp;" and a "&amp;TEXT(Calculation2!M4,"##%")&amp;" reduction in energy use. The "&amp;TEXT(Calculation2!M8,"$###,###")&amp;" implementation cost will pay back in "&amp;TEXT(Calculation2!M9,"##.0")&amp;" years."</f>
        <v>We recommend replacing the 50 Hp diesel engine for the irrigation pump with a more efficient electric motor of the same power. This will reduce the high maintenance cost associated with maintaining a diesel engine and reduce the cost of fuel. This will yield an annual cost savings of $3,681 and a 70% reduction in energy use. The $8,750 implementation cost will pay back in 2.4 years.</v>
      </c>
      <c r="B32" s="91"/>
      <c r="C32" s="91"/>
      <c r="D32" s="91"/>
      <c r="E32" s="91"/>
      <c r="F32" s="91"/>
      <c r="G32" s="91"/>
      <c r="H32" s="91"/>
      <c r="I32" s="91"/>
      <c r="J32" s="91"/>
      <c r="K32" s="91"/>
      <c r="L32" s="91"/>
    </row>
    <row r="33" spans="1:24" ht="15.75" customHeight="1">
      <c r="A33" s="91"/>
      <c r="B33" s="91"/>
      <c r="C33" s="91"/>
      <c r="D33" s="91"/>
      <c r="E33" s="91"/>
      <c r="F33" s="91"/>
      <c r="G33" s="91"/>
      <c r="H33" s="91"/>
      <c r="I33" s="91"/>
      <c r="J33" s="91"/>
      <c r="K33" s="91"/>
      <c r="L33" s="91"/>
    </row>
    <row r="34" spans="1:24" ht="15.75" customHeight="1">
      <c r="A34" s="91"/>
      <c r="B34" s="91"/>
      <c r="C34" s="91"/>
      <c r="D34" s="91"/>
      <c r="E34" s="91"/>
      <c r="F34" s="91"/>
      <c r="G34" s="91"/>
      <c r="H34" s="91"/>
      <c r="I34" s="91"/>
      <c r="J34" s="91"/>
      <c r="K34" s="91"/>
      <c r="L34" s="91"/>
    </row>
    <row r="35" spans="1:24" ht="15.75" customHeight="1">
      <c r="A35" s="91"/>
      <c r="B35" s="91"/>
      <c r="C35" s="91"/>
      <c r="D35" s="91"/>
      <c r="E35" s="91"/>
      <c r="F35" s="91"/>
      <c r="G35" s="91"/>
      <c r="H35" s="91"/>
      <c r="I35" s="91"/>
      <c r="J35" s="91"/>
      <c r="K35" s="91"/>
      <c r="L35" s="91"/>
      <c r="M35" s="72"/>
      <c r="N35" s="72"/>
      <c r="O35" s="72"/>
      <c r="P35" s="72"/>
      <c r="Q35" s="72"/>
      <c r="R35" s="72"/>
      <c r="S35" s="72"/>
      <c r="T35" s="72"/>
      <c r="U35" s="72"/>
      <c r="V35" s="72"/>
      <c r="W35" s="72"/>
      <c r="X35" s="72"/>
    </row>
    <row r="36" spans="1:24" ht="15.75" customHeight="1">
      <c r="A36" s="91"/>
      <c r="B36" s="91"/>
      <c r="C36" s="91"/>
      <c r="D36" s="91"/>
      <c r="E36" s="91"/>
      <c r="F36" s="91"/>
      <c r="G36" s="91"/>
      <c r="H36" s="91"/>
      <c r="I36" s="91"/>
      <c r="J36" s="91"/>
      <c r="K36" s="91"/>
      <c r="L36" s="91"/>
      <c r="M36" s="72"/>
      <c r="N36" s="72"/>
      <c r="O36" s="72"/>
      <c r="P36" s="72"/>
      <c r="Q36" s="72"/>
      <c r="R36" s="72"/>
      <c r="S36" s="72"/>
      <c r="T36" s="72"/>
      <c r="U36" s="72"/>
      <c r="V36" s="72"/>
      <c r="W36" s="72"/>
      <c r="X36" s="72"/>
    </row>
    <row r="37" spans="1:24" ht="15.75" customHeight="1">
      <c r="A37" s="91"/>
      <c r="B37" s="91"/>
      <c r="C37" s="91"/>
      <c r="D37" s="91"/>
      <c r="E37" s="91"/>
      <c r="F37" s="91"/>
      <c r="G37" s="91"/>
      <c r="H37" s="91"/>
      <c r="I37" s="91"/>
      <c r="J37" s="91"/>
      <c r="K37" s="91"/>
      <c r="L37" s="91"/>
      <c r="M37" s="72"/>
      <c r="N37" s="72"/>
      <c r="O37" s="72"/>
      <c r="P37" s="72"/>
      <c r="Q37" s="72"/>
      <c r="R37" s="72"/>
      <c r="S37" s="72"/>
      <c r="T37" s="72"/>
      <c r="U37" s="72"/>
      <c r="V37" s="72"/>
      <c r="W37" s="72"/>
      <c r="X37" s="72"/>
    </row>
    <row r="38" spans="1:24" ht="15.75" customHeight="1">
      <c r="A38" s="91"/>
      <c r="B38" s="91"/>
      <c r="C38" s="91"/>
      <c r="D38" s="91"/>
      <c r="E38" s="91"/>
      <c r="F38" s="91"/>
      <c r="G38" s="91"/>
      <c r="H38" s="91"/>
      <c r="I38" s="91"/>
      <c r="J38" s="91"/>
      <c r="K38" s="91"/>
      <c r="L38" s="91"/>
      <c r="M38" s="72"/>
      <c r="N38" s="72"/>
      <c r="O38" s="72"/>
      <c r="P38" s="72"/>
      <c r="Q38" s="72"/>
      <c r="R38" s="72"/>
      <c r="S38" s="72"/>
      <c r="T38" s="72"/>
      <c r="U38" s="72"/>
      <c r="V38" s="72"/>
      <c r="W38" s="72"/>
      <c r="X38" s="72"/>
    </row>
    <row r="39" spans="1:24" ht="15.75" customHeight="1">
      <c r="A39" s="91"/>
      <c r="B39" s="91"/>
      <c r="C39" s="91"/>
      <c r="D39" s="91"/>
      <c r="E39" s="91"/>
      <c r="F39" s="91"/>
      <c r="G39" s="91"/>
      <c r="H39" s="91"/>
      <c r="I39" s="91"/>
      <c r="J39" s="91"/>
      <c r="K39" s="91"/>
      <c r="L39" s="91"/>
    </row>
    <row r="40" spans="1:24" ht="15.75" customHeight="1">
      <c r="A40" s="72"/>
      <c r="B40" s="72"/>
      <c r="C40" s="72"/>
      <c r="D40" s="72"/>
      <c r="E40" s="72"/>
      <c r="F40" s="72"/>
      <c r="G40" s="72"/>
      <c r="H40" s="72"/>
      <c r="I40" s="72"/>
      <c r="J40" s="72"/>
      <c r="K40" s="72"/>
      <c r="L40" s="72"/>
      <c r="M40" s="92" t="s">
        <v>83</v>
      </c>
      <c r="N40" s="92"/>
      <c r="O40" s="92"/>
      <c r="P40" s="92"/>
      <c r="Q40" s="92"/>
      <c r="R40" s="92"/>
      <c r="S40" s="92"/>
      <c r="T40" s="92"/>
      <c r="U40" s="92"/>
      <c r="V40" s="92"/>
      <c r="W40" s="92"/>
      <c r="X40" s="92"/>
    </row>
  </sheetData>
  <sheetProtection password="E0B2" sheet="1" objects="1" scenarios="1" selectLockedCells="1"/>
  <mergeCells count="24">
    <mergeCell ref="A1:X1"/>
    <mergeCell ref="A2:X2"/>
    <mergeCell ref="T12:W12"/>
    <mergeCell ref="B14:W14"/>
    <mergeCell ref="A7:X8"/>
    <mergeCell ref="B10:W10"/>
    <mergeCell ref="B11:E11"/>
    <mergeCell ref="F11:I11"/>
    <mergeCell ref="T11:W11"/>
    <mergeCell ref="J12:M12"/>
    <mergeCell ref="N12:S12"/>
    <mergeCell ref="A32:L39"/>
    <mergeCell ref="M40:X40"/>
    <mergeCell ref="J11:M11"/>
    <mergeCell ref="N11:S11"/>
    <mergeCell ref="N13:S13"/>
    <mergeCell ref="T13:W13"/>
    <mergeCell ref="B13:E13"/>
    <mergeCell ref="F13:I13"/>
    <mergeCell ref="B12:E12"/>
    <mergeCell ref="F12:I12"/>
    <mergeCell ref="A19:X21"/>
    <mergeCell ref="J13:M13"/>
    <mergeCell ref="A23:X27"/>
  </mergeCell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IV88"/>
  <sheetViews>
    <sheetView showGridLines="0" view="pageBreakPreview" zoomScaleNormal="100" zoomScaleSheetLayoutView="100" workbookViewId="0">
      <selection activeCell="E5" sqref="E5"/>
    </sheetView>
  </sheetViews>
  <sheetFormatPr defaultRowHeight="15" customHeight="1"/>
  <cols>
    <col min="1" max="2" width="1.42578125" style="3" customWidth="1"/>
    <col min="3" max="3" width="31.42578125" style="3" customWidth="1"/>
    <col min="4" max="4" width="5" style="3" customWidth="1"/>
    <col min="5" max="5" width="10" style="3" customWidth="1"/>
    <col min="6" max="6" width="7.140625" style="3" customWidth="1"/>
    <col min="7" max="7" width="6.42578125" style="3" customWidth="1"/>
    <col min="8" max="8" width="2.140625" style="3" customWidth="1"/>
    <col min="9" max="9" width="32.140625" style="3" customWidth="1"/>
    <col min="10" max="10" width="1.42578125" style="3" customWidth="1"/>
    <col min="11" max="11" width="2.140625" style="3" customWidth="1"/>
    <col min="12" max="12" width="8.85546875" style="3" customWidth="1"/>
    <col min="13" max="13" width="10" style="3" customWidth="1"/>
    <col min="14" max="14" width="9.140625" style="3"/>
    <col min="15" max="15" width="10.140625" style="3" bestFit="1" customWidth="1"/>
    <col min="16" max="16384" width="9.140625" style="3"/>
  </cols>
  <sheetData>
    <row r="1" spans="1:256" ht="30" customHeight="1">
      <c r="A1" s="57"/>
      <c r="B1" s="58"/>
      <c r="C1" s="58" t="s">
        <v>76</v>
      </c>
      <c r="D1" s="58"/>
      <c r="E1" s="58"/>
      <c r="F1" s="58"/>
      <c r="G1" s="58"/>
      <c r="H1" s="58"/>
      <c r="I1" s="58"/>
      <c r="J1" s="59"/>
      <c r="K1" s="5"/>
      <c r="L1" s="6"/>
      <c r="M1" s="7"/>
      <c r="N1" s="7"/>
    </row>
    <row r="2" spans="1:256" ht="15" customHeight="1">
      <c r="A2" s="4"/>
      <c r="B2" s="4"/>
      <c r="C2" s="4"/>
      <c r="D2" s="4"/>
      <c r="E2" s="4"/>
      <c r="F2" s="4"/>
      <c r="G2" s="4"/>
      <c r="H2" s="4"/>
      <c r="I2" s="8"/>
      <c r="J2" s="4"/>
      <c r="K2" s="4"/>
      <c r="L2" s="2"/>
      <c r="M2" s="2"/>
      <c r="N2" s="2"/>
    </row>
    <row r="3" spans="1:256" ht="15" customHeight="1">
      <c r="A3" s="9"/>
      <c r="B3" s="10" t="s">
        <v>2</v>
      </c>
      <c r="E3" s="9"/>
      <c r="F3" s="9"/>
      <c r="G3" s="11"/>
      <c r="I3" s="1" t="s">
        <v>18</v>
      </c>
      <c r="K3" s="12"/>
    </row>
    <row r="4" spans="1:256" ht="15" customHeight="1">
      <c r="A4" s="9"/>
      <c r="B4" s="46" t="s">
        <v>71</v>
      </c>
      <c r="I4" s="109" t="s">
        <v>78</v>
      </c>
      <c r="J4" s="69"/>
      <c r="K4" s="15"/>
    </row>
    <row r="5" spans="1:256" ht="15" customHeight="1">
      <c r="A5" s="9"/>
      <c r="C5" s="11" t="s">
        <v>77</v>
      </c>
      <c r="D5" s="53" t="s">
        <v>89</v>
      </c>
      <c r="E5" s="117">
        <v>50</v>
      </c>
      <c r="F5" s="14" t="s">
        <v>120</v>
      </c>
      <c r="G5" s="49" t="s">
        <v>20</v>
      </c>
      <c r="I5" s="109"/>
      <c r="K5" s="16"/>
    </row>
    <row r="6" spans="1:256" ht="15" customHeight="1">
      <c r="A6" s="9"/>
      <c r="C6" s="3" t="s">
        <v>59</v>
      </c>
      <c r="D6" s="54" t="s">
        <v>129</v>
      </c>
      <c r="E6" s="118">
        <v>2500</v>
      </c>
      <c r="F6" s="19" t="s">
        <v>85</v>
      </c>
      <c r="G6" s="49" t="s">
        <v>21</v>
      </c>
      <c r="I6" s="109" t="s">
        <v>136</v>
      </c>
      <c r="J6" s="67"/>
      <c r="K6" s="16"/>
    </row>
    <row r="7" spans="1:256" ht="15" customHeight="1">
      <c r="A7" s="9"/>
      <c r="B7" s="46" t="s">
        <v>70</v>
      </c>
      <c r="D7" s="54"/>
      <c r="I7" s="109"/>
      <c r="J7" s="43"/>
      <c r="K7" s="12"/>
      <c r="M7" s="66"/>
    </row>
    <row r="8" spans="1:256" ht="15" customHeight="1">
      <c r="A8" s="9"/>
      <c r="C8" s="3" t="s">
        <v>42</v>
      </c>
      <c r="D8" s="53" t="s">
        <v>43</v>
      </c>
      <c r="E8" s="119">
        <v>45</v>
      </c>
      <c r="F8" s="14" t="s">
        <v>44</v>
      </c>
      <c r="G8" s="49" t="s">
        <v>22</v>
      </c>
      <c r="I8" s="109" t="s">
        <v>123</v>
      </c>
      <c r="J8" s="43"/>
      <c r="M8" s="66"/>
    </row>
    <row r="9" spans="1:256" ht="15" customHeight="1">
      <c r="A9" s="9"/>
      <c r="C9" s="3" t="s">
        <v>87</v>
      </c>
      <c r="D9" s="53" t="s">
        <v>88</v>
      </c>
      <c r="E9" s="119">
        <v>500</v>
      </c>
      <c r="F9" s="14" t="s">
        <v>84</v>
      </c>
      <c r="G9" s="49" t="s">
        <v>47</v>
      </c>
      <c r="I9" s="109"/>
      <c r="M9" s="66"/>
    </row>
    <row r="10" spans="1:256" ht="15" customHeight="1">
      <c r="A10" s="9"/>
      <c r="B10" s="46" t="s">
        <v>3</v>
      </c>
      <c r="D10" s="54"/>
      <c r="I10" s="110" t="s">
        <v>127</v>
      </c>
      <c r="J10" s="67"/>
      <c r="M10" s="66"/>
      <c r="P10" s="73"/>
    </row>
    <row r="11" spans="1:256" ht="15" customHeight="1">
      <c r="A11" s="9"/>
      <c r="B11" s="46"/>
      <c r="C11" s="11" t="s">
        <v>40</v>
      </c>
      <c r="D11" s="53" t="s">
        <v>51</v>
      </c>
      <c r="E11" s="120">
        <v>2.06</v>
      </c>
      <c r="F11" s="14" t="s">
        <v>41</v>
      </c>
      <c r="G11" s="49" t="s">
        <v>50</v>
      </c>
      <c r="I11" s="110"/>
      <c r="M11" s="81"/>
      <c r="N11" s="54"/>
      <c r="P11" s="73"/>
    </row>
    <row r="12" spans="1:256" ht="15" customHeight="1">
      <c r="A12" s="9"/>
      <c r="C12" s="3" t="s">
        <v>108</v>
      </c>
      <c r="D12" s="54" t="s">
        <v>112</v>
      </c>
      <c r="E12" s="121">
        <v>9.3329999999999996E-2</v>
      </c>
      <c r="F12" s="14" t="s">
        <v>49</v>
      </c>
      <c r="G12" s="49" t="s">
        <v>50</v>
      </c>
      <c r="I12" s="110"/>
      <c r="M12" s="54"/>
      <c r="N12" s="47"/>
      <c r="O12" s="54"/>
    </row>
    <row r="13" spans="1:256" ht="15" customHeight="1">
      <c r="A13" s="9"/>
      <c r="B13" s="46" t="s">
        <v>97</v>
      </c>
      <c r="D13" s="55"/>
      <c r="I13" s="110"/>
      <c r="J13" s="12"/>
      <c r="N13" s="2"/>
      <c r="P13" s="9"/>
      <c r="Q13" s="9"/>
      <c r="T13" s="54"/>
      <c r="X13" s="9"/>
      <c r="Y13" s="9"/>
      <c r="AB13" s="54"/>
      <c r="AF13" s="9"/>
      <c r="AG13" s="9"/>
      <c r="AJ13" s="54"/>
      <c r="AN13" s="9"/>
      <c r="AO13" s="9"/>
      <c r="AR13" s="54"/>
      <c r="AV13" s="9"/>
      <c r="AW13" s="9"/>
      <c r="AZ13" s="54"/>
      <c r="BD13" s="9"/>
      <c r="BE13" s="9"/>
      <c r="BH13" s="54"/>
      <c r="BL13" s="9"/>
      <c r="BM13" s="9"/>
      <c r="BP13" s="54"/>
      <c r="BT13" s="9"/>
      <c r="BU13" s="9"/>
      <c r="BX13" s="54"/>
      <c r="CB13" s="9"/>
      <c r="CC13" s="9"/>
      <c r="CF13" s="54"/>
      <c r="CJ13" s="9"/>
      <c r="CK13" s="9"/>
      <c r="CN13" s="54"/>
      <c r="CR13" s="9"/>
      <c r="CS13" s="9"/>
      <c r="CV13" s="54"/>
      <c r="CZ13" s="9"/>
      <c r="DA13" s="9"/>
      <c r="DD13" s="54"/>
      <c r="DH13" s="9"/>
      <c r="DI13" s="9"/>
      <c r="DL13" s="54"/>
      <c r="DP13" s="9"/>
      <c r="DQ13" s="9"/>
      <c r="DT13" s="54"/>
      <c r="DX13" s="9"/>
      <c r="DY13" s="9"/>
      <c r="EB13" s="54"/>
      <c r="EF13" s="9"/>
      <c r="EG13" s="9"/>
      <c r="EJ13" s="54"/>
      <c r="EN13" s="9"/>
      <c r="EO13" s="9"/>
      <c r="ER13" s="54"/>
      <c r="EV13" s="9"/>
      <c r="EW13" s="9"/>
      <c r="EZ13" s="54"/>
      <c r="FD13" s="9"/>
      <c r="FE13" s="9"/>
      <c r="FH13" s="54"/>
      <c r="FL13" s="9"/>
      <c r="FM13" s="9"/>
      <c r="FP13" s="54"/>
      <c r="FT13" s="9"/>
      <c r="FU13" s="9"/>
      <c r="FX13" s="54"/>
      <c r="GB13" s="9"/>
      <c r="GC13" s="9"/>
      <c r="GF13" s="54"/>
      <c r="GJ13" s="9"/>
      <c r="GK13" s="9"/>
      <c r="GN13" s="54"/>
      <c r="GR13" s="9"/>
      <c r="GS13" s="9"/>
      <c r="GV13" s="54"/>
      <c r="GZ13" s="9"/>
      <c r="HA13" s="9"/>
      <c r="HD13" s="54"/>
      <c r="HH13" s="9"/>
      <c r="HI13" s="9"/>
      <c r="HL13" s="54"/>
      <c r="HP13" s="9"/>
      <c r="HQ13" s="9"/>
      <c r="HT13" s="54"/>
      <c r="HX13" s="9"/>
      <c r="HY13" s="9"/>
      <c r="IB13" s="54"/>
      <c r="IF13" s="9"/>
      <c r="IG13" s="9"/>
      <c r="IJ13" s="54"/>
      <c r="IN13" s="9"/>
      <c r="IO13" s="9"/>
      <c r="IR13" s="54"/>
      <c r="IV13" s="9"/>
    </row>
    <row r="14" spans="1:256" ht="15" customHeight="1">
      <c r="A14" s="9"/>
      <c r="C14" s="3" t="s">
        <v>46</v>
      </c>
      <c r="D14" s="55" t="s">
        <v>90</v>
      </c>
      <c r="E14" s="122">
        <v>1058</v>
      </c>
      <c r="F14" s="19" t="s">
        <v>86</v>
      </c>
      <c r="G14" s="49" t="s">
        <v>53</v>
      </c>
      <c r="I14" s="110"/>
      <c r="J14" s="15"/>
      <c r="M14" s="66"/>
      <c r="N14" s="2"/>
    </row>
    <row r="15" spans="1:256" ht="15" customHeight="1">
      <c r="A15" s="9"/>
      <c r="H15" s="9"/>
      <c r="I15" s="111" t="s">
        <v>79</v>
      </c>
      <c r="J15" s="12"/>
      <c r="M15" s="66"/>
      <c r="N15" s="2"/>
    </row>
    <row r="16" spans="1:256" ht="15" customHeight="1">
      <c r="A16" s="9"/>
      <c r="B16" s="10" t="s">
        <v>0</v>
      </c>
      <c r="D16" s="54"/>
      <c r="E16" s="22"/>
      <c r="F16" s="14"/>
      <c r="G16" s="9"/>
      <c r="H16" s="12"/>
      <c r="I16" s="111"/>
      <c r="J16" s="16"/>
      <c r="K16" s="16"/>
      <c r="N16" s="2"/>
    </row>
    <row r="17" spans="1:11" ht="15" customHeight="1">
      <c r="A17" s="9"/>
      <c r="B17" s="48" t="s">
        <v>93</v>
      </c>
      <c r="H17" s="9"/>
      <c r="I17" s="111" t="s">
        <v>140</v>
      </c>
      <c r="J17" s="12"/>
      <c r="K17" s="12"/>
    </row>
    <row r="18" spans="1:11" ht="15" customHeight="1">
      <c r="A18" s="9"/>
      <c r="B18" s="9"/>
      <c r="C18" s="25" t="s">
        <v>48</v>
      </c>
      <c r="D18" s="55" t="s">
        <v>45</v>
      </c>
      <c r="E18" s="123">
        <v>0.3</v>
      </c>
      <c r="F18" s="14"/>
      <c r="G18" s="26" t="s">
        <v>15</v>
      </c>
      <c r="H18" s="31"/>
      <c r="I18" s="111"/>
      <c r="J18" s="15"/>
      <c r="K18" s="15"/>
    </row>
    <row r="19" spans="1:11" ht="15" customHeight="1">
      <c r="A19" s="9"/>
      <c r="B19" s="9"/>
      <c r="C19" s="25" t="s">
        <v>69</v>
      </c>
      <c r="D19" s="55" t="s">
        <v>73</v>
      </c>
      <c r="E19" s="123">
        <v>0.65</v>
      </c>
      <c r="F19" s="14"/>
      <c r="G19" s="26" t="s">
        <v>74</v>
      </c>
      <c r="H19" s="9"/>
      <c r="I19" s="67" t="s">
        <v>148</v>
      </c>
      <c r="J19" s="12"/>
      <c r="K19" s="12"/>
    </row>
    <row r="20" spans="1:11" ht="15" customHeight="1">
      <c r="A20" s="9"/>
      <c r="C20" s="3" t="s">
        <v>72</v>
      </c>
      <c r="D20" s="55" t="s">
        <v>52</v>
      </c>
      <c r="E20" s="123">
        <v>0.9</v>
      </c>
      <c r="G20" s="26" t="s">
        <v>128</v>
      </c>
      <c r="H20" s="9"/>
      <c r="I20" s="109" t="s">
        <v>149</v>
      </c>
    </row>
    <row r="21" spans="1:11" ht="15" customHeight="1">
      <c r="A21" s="9"/>
      <c r="B21" s="48" t="s">
        <v>94</v>
      </c>
      <c r="D21" s="55"/>
      <c r="H21" s="9"/>
      <c r="I21" s="109"/>
    </row>
    <row r="22" spans="1:11" ht="15" customHeight="1">
      <c r="A22" s="9"/>
      <c r="C22" s="3" t="s">
        <v>95</v>
      </c>
      <c r="D22" s="55" t="s">
        <v>96</v>
      </c>
      <c r="E22" s="124">
        <v>1</v>
      </c>
      <c r="H22" s="9"/>
      <c r="I22" s="112" t="s">
        <v>150</v>
      </c>
    </row>
    <row r="23" spans="1:11" ht="15" customHeight="1">
      <c r="A23" s="9"/>
      <c r="H23" s="31"/>
      <c r="I23" s="112"/>
    </row>
    <row r="24" spans="1:11" ht="15" customHeight="1">
      <c r="A24" s="9"/>
      <c r="B24" s="10" t="s">
        <v>68</v>
      </c>
      <c r="D24" s="54"/>
      <c r="G24" s="24"/>
      <c r="H24" s="31"/>
      <c r="I24" s="113" t="s">
        <v>162</v>
      </c>
    </row>
    <row r="25" spans="1:11" ht="15" customHeight="1">
      <c r="A25" s="9"/>
      <c r="B25" s="9"/>
      <c r="C25" s="3" t="s">
        <v>153</v>
      </c>
      <c r="D25" s="53" t="s">
        <v>65</v>
      </c>
      <c r="E25" s="77">
        <v>2.31</v>
      </c>
      <c r="F25" s="24" t="s">
        <v>80</v>
      </c>
      <c r="G25" s="26" t="s">
        <v>133</v>
      </c>
      <c r="H25" s="31"/>
      <c r="I25" s="113"/>
    </row>
    <row r="26" spans="1:11" ht="15" customHeight="1">
      <c r="A26" s="9"/>
      <c r="B26" s="9"/>
      <c r="C26" s="3" t="s">
        <v>81</v>
      </c>
      <c r="D26" s="53" t="s">
        <v>66</v>
      </c>
      <c r="E26" s="28">
        <v>0.74570000000000003</v>
      </c>
      <c r="F26" s="24" t="s">
        <v>121</v>
      </c>
      <c r="G26" s="26"/>
      <c r="H26" s="31"/>
      <c r="I26" s="113"/>
    </row>
    <row r="27" spans="1:11" ht="15" customHeight="1">
      <c r="B27" s="9"/>
      <c r="C27" s="3" t="s">
        <v>81</v>
      </c>
      <c r="D27" s="53" t="s">
        <v>67</v>
      </c>
      <c r="E27" s="60">
        <v>2546</v>
      </c>
      <c r="F27" s="24" t="s">
        <v>122</v>
      </c>
      <c r="I27" s="113"/>
    </row>
    <row r="28" spans="1:11" ht="15" customHeight="1">
      <c r="B28" s="9"/>
      <c r="C28" s="3" t="s">
        <v>111</v>
      </c>
      <c r="D28" s="53" t="s">
        <v>82</v>
      </c>
      <c r="E28" s="60">
        <v>1000000</v>
      </c>
      <c r="F28" s="24" t="s">
        <v>116</v>
      </c>
      <c r="G28" s="26"/>
    </row>
    <row r="29" spans="1:11" ht="15" customHeight="1">
      <c r="B29" s="9"/>
      <c r="C29" s="3" t="s">
        <v>156</v>
      </c>
      <c r="D29" s="53" t="s">
        <v>91</v>
      </c>
      <c r="E29" s="68">
        <f>140000/1000000</f>
        <v>0.14000000000000001</v>
      </c>
      <c r="F29" s="24" t="s">
        <v>117</v>
      </c>
      <c r="G29" s="26"/>
      <c r="I29" s="10" t="s">
        <v>16</v>
      </c>
    </row>
    <row r="30" spans="1:11" ht="15" customHeight="1">
      <c r="B30" s="9"/>
      <c r="C30" s="3" t="s">
        <v>154</v>
      </c>
      <c r="D30" s="53" t="s">
        <v>155</v>
      </c>
      <c r="E30" s="60">
        <v>3960</v>
      </c>
      <c r="G30" s="26" t="s">
        <v>151</v>
      </c>
      <c r="I30" s="114" t="s">
        <v>64</v>
      </c>
      <c r="J30" s="12"/>
    </row>
    <row r="31" spans="1:11" ht="15" customHeight="1">
      <c r="I31" s="114"/>
      <c r="J31" s="27"/>
    </row>
    <row r="32" spans="1:11" ht="15" customHeight="1">
      <c r="I32" s="114"/>
      <c r="J32" s="27"/>
    </row>
    <row r="33" spans="1:12" ht="15" customHeight="1">
      <c r="I33" s="87"/>
      <c r="J33" s="33"/>
      <c r="L33" s="40"/>
    </row>
    <row r="34" spans="1:12" ht="15" customHeight="1">
      <c r="J34" s="12"/>
      <c r="L34" s="40"/>
    </row>
    <row r="35" spans="1:12" ht="15" customHeight="1">
      <c r="H35" s="31"/>
      <c r="J35" s="12"/>
      <c r="L35" s="40"/>
    </row>
    <row r="36" spans="1:12" ht="15" customHeight="1">
      <c r="A36" s="9"/>
      <c r="H36" s="31"/>
      <c r="J36" s="27"/>
    </row>
    <row r="37" spans="1:12" ht="15" customHeight="1">
      <c r="A37" s="9"/>
      <c r="H37" s="34"/>
      <c r="J37" s="33"/>
    </row>
    <row r="38" spans="1:12" ht="15" customHeight="1">
      <c r="A38" s="9"/>
      <c r="H38" s="34"/>
      <c r="J38" s="12"/>
    </row>
    <row r="39" spans="1:12" ht="15" customHeight="1">
      <c r="A39" s="9"/>
      <c r="H39" s="31"/>
      <c r="J39" s="27"/>
      <c r="L39" s="50"/>
    </row>
    <row r="40" spans="1:12" ht="15" customHeight="1">
      <c r="A40" s="9"/>
      <c r="H40" s="31"/>
      <c r="J40" s="33"/>
    </row>
    <row r="41" spans="1:12" ht="15" customHeight="1">
      <c r="A41" s="9"/>
      <c r="H41" s="34"/>
      <c r="J41" s="12"/>
    </row>
    <row r="42" spans="1:12" ht="15" customHeight="1">
      <c r="H42" s="36"/>
      <c r="J42" s="16"/>
    </row>
    <row r="43" spans="1:12" ht="15" customHeight="1">
      <c r="H43" s="31"/>
      <c r="J43" s="33"/>
    </row>
    <row r="44" spans="1:12" ht="15" customHeight="1">
      <c r="J44" s="12"/>
    </row>
    <row r="45" spans="1:12" ht="15" customHeight="1">
      <c r="J45" s="12"/>
    </row>
    <row r="46" spans="1:12" ht="15" customHeight="1">
      <c r="J46" s="12"/>
    </row>
    <row r="48" spans="1:12" ht="15" customHeight="1">
      <c r="J48" s="41"/>
    </row>
    <row r="49" spans="4:10" ht="15" customHeight="1">
      <c r="J49" s="41"/>
    </row>
    <row r="50" spans="4:10" ht="15" customHeight="1">
      <c r="J50" s="41"/>
    </row>
    <row r="51" spans="4:10" ht="15" customHeight="1">
      <c r="J51" s="41"/>
    </row>
    <row r="52" spans="4:10" ht="15" customHeight="1">
      <c r="J52" s="41"/>
    </row>
    <row r="53" spans="4:10" ht="15" customHeight="1">
      <c r="J53" s="4"/>
    </row>
    <row r="54" spans="4:10" ht="15" customHeight="1">
      <c r="J54" s="4"/>
    </row>
    <row r="55" spans="4:10" ht="15" customHeight="1">
      <c r="J55" s="4"/>
    </row>
    <row r="57" spans="4:10" ht="15" customHeight="1">
      <c r="D57" s="47"/>
    </row>
    <row r="58" spans="4:10" ht="15" customHeight="1">
      <c r="D58" s="47"/>
    </row>
    <row r="73" spans="2:2" ht="15" customHeight="1">
      <c r="B73" s="9"/>
    </row>
    <row r="74" spans="2:2" ht="15" customHeight="1">
      <c r="B74" s="9"/>
    </row>
    <row r="75" spans="2:2" ht="15" customHeight="1">
      <c r="B75" s="9"/>
    </row>
    <row r="76" spans="2:2" ht="15" customHeight="1">
      <c r="B76" s="11"/>
    </row>
    <row r="77" spans="2:2" ht="15" customHeight="1">
      <c r="B77" s="11"/>
    </row>
    <row r="78" spans="2:2" ht="15" customHeight="1">
      <c r="B78" s="11"/>
    </row>
    <row r="79" spans="2:2" ht="15" customHeight="1">
      <c r="B79" s="11"/>
    </row>
    <row r="80" spans="2:2" ht="15" customHeight="1">
      <c r="B80" s="41"/>
    </row>
    <row r="81" spans="2:2" ht="15" customHeight="1">
      <c r="B81" s="41"/>
    </row>
    <row r="82" spans="2:2" ht="15" customHeight="1">
      <c r="B82" s="41"/>
    </row>
    <row r="83" spans="2:2" ht="15" customHeight="1">
      <c r="B83" s="41"/>
    </row>
    <row r="84" spans="2:2" ht="15" customHeight="1">
      <c r="B84" s="41"/>
    </row>
    <row r="85" spans="2:2" ht="15" customHeight="1">
      <c r="B85" s="41"/>
    </row>
    <row r="86" spans="2:2" ht="15" customHeight="1">
      <c r="B86" s="4"/>
    </row>
    <row r="87" spans="2:2" ht="15" customHeight="1">
      <c r="B87" s="4"/>
    </row>
    <row r="88" spans="2:2" ht="15" customHeight="1">
      <c r="B88" s="4"/>
    </row>
  </sheetData>
  <sheetProtection password="E0B2" sheet="1" objects="1" scenarios="1" selectLockedCells="1"/>
  <mergeCells count="10">
    <mergeCell ref="I22:I23"/>
    <mergeCell ref="I17:I18"/>
    <mergeCell ref="I24:I27"/>
    <mergeCell ref="I30:I32"/>
    <mergeCell ref="I20:I21"/>
    <mergeCell ref="I4:I5"/>
    <mergeCell ref="I6:I7"/>
    <mergeCell ref="I8:I9"/>
    <mergeCell ref="I10:I14"/>
    <mergeCell ref="I15:I16"/>
  </mergeCells>
  <printOptions horizontalCentered="1"/>
  <pageMargins left="0" right="0" top="0.5" bottom="0.5" header="0.51180555555555596" footer="0.51180555555555596"/>
  <pageSetup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IV91"/>
  <sheetViews>
    <sheetView showGridLines="0" view="pageBreakPreview" zoomScaleNormal="100" zoomScaleSheetLayoutView="100" workbookViewId="0">
      <selection activeCell="L1" sqref="L1"/>
    </sheetView>
  </sheetViews>
  <sheetFormatPr defaultRowHeight="15" customHeight="1"/>
  <cols>
    <col min="1" max="2" width="1.42578125" style="3" customWidth="1"/>
    <col min="3" max="3" width="31.42578125" style="3" customWidth="1"/>
    <col min="4" max="4" width="5" style="3" customWidth="1"/>
    <col min="5" max="5" width="10.140625" style="3" customWidth="1"/>
    <col min="6" max="6" width="9.28515625" style="3" customWidth="1"/>
    <col min="7" max="7" width="5.28515625" style="3" customWidth="1"/>
    <col min="8" max="8" width="2.140625" style="3" customWidth="1"/>
    <col min="9" max="9" width="32.140625" style="3" customWidth="1"/>
    <col min="10" max="10" width="1.42578125" style="3" customWidth="1"/>
    <col min="11" max="11" width="2.140625" style="3" customWidth="1"/>
    <col min="12" max="12" width="35.7109375" style="3" customWidth="1"/>
    <col min="13" max="13" width="10.28515625" style="3" customWidth="1"/>
    <col min="14" max="16384" width="9.140625" style="3"/>
  </cols>
  <sheetData>
    <row r="1" spans="1:256" ht="30" customHeight="1">
      <c r="A1" s="57"/>
      <c r="B1" s="58"/>
      <c r="C1" s="58" t="s">
        <v>76</v>
      </c>
      <c r="D1" s="58"/>
      <c r="E1" s="58"/>
      <c r="F1" s="58"/>
      <c r="G1" s="58"/>
      <c r="H1" s="58"/>
      <c r="I1" s="58"/>
      <c r="J1" s="59"/>
      <c r="K1" s="5"/>
      <c r="L1" s="6"/>
      <c r="M1" s="7"/>
      <c r="N1" s="7"/>
    </row>
    <row r="2" spans="1:256" ht="15" customHeight="1">
      <c r="A2" s="6"/>
      <c r="B2" s="6"/>
      <c r="C2" s="6"/>
      <c r="D2" s="6"/>
      <c r="E2" s="6"/>
      <c r="F2" s="6"/>
      <c r="G2" s="6"/>
      <c r="H2" s="6"/>
      <c r="I2" s="8"/>
      <c r="J2" s="4"/>
      <c r="K2" s="4"/>
      <c r="L2" s="2"/>
      <c r="M2" s="2"/>
      <c r="N2" s="2"/>
    </row>
    <row r="3" spans="1:256" ht="15" customHeight="1">
      <c r="A3" s="9"/>
      <c r="B3" s="10" t="s">
        <v>105</v>
      </c>
      <c r="D3" s="54"/>
      <c r="E3" s="22"/>
      <c r="F3" s="14"/>
      <c r="G3" s="9"/>
      <c r="H3" s="6"/>
      <c r="I3" s="10" t="s">
        <v>14</v>
      </c>
      <c r="J3" s="12"/>
      <c r="K3" s="12"/>
      <c r="L3" s="13" t="s">
        <v>8</v>
      </c>
    </row>
    <row r="4" spans="1:256" ht="15" customHeight="1">
      <c r="A4" s="9"/>
      <c r="B4" s="80" t="s">
        <v>130</v>
      </c>
      <c r="D4" s="54"/>
      <c r="I4" s="76" t="s">
        <v>114</v>
      </c>
      <c r="J4" s="15"/>
      <c r="K4" s="15"/>
      <c r="L4" s="17" t="s">
        <v>17</v>
      </c>
      <c r="M4" s="63">
        <f>M5/E8</f>
        <v>0.70010910054988218</v>
      </c>
    </row>
    <row r="5" spans="1:256" ht="15" customHeight="1">
      <c r="A5" s="9"/>
      <c r="B5" s="9"/>
      <c r="C5" s="25" t="s">
        <v>102</v>
      </c>
      <c r="D5" s="53" t="s">
        <v>92</v>
      </c>
      <c r="E5" s="74">
        <f>(Calculation1!E9*Calculation1!E25*Calculation1!E8*Calculation1!E22)/Calculation1!E30</f>
        <v>13.125</v>
      </c>
      <c r="F5" s="14" t="s">
        <v>134</v>
      </c>
      <c r="G5" s="75" t="s">
        <v>5</v>
      </c>
      <c r="I5" s="76"/>
      <c r="J5" s="15"/>
      <c r="K5" s="16"/>
      <c r="L5" s="17" t="s">
        <v>9</v>
      </c>
      <c r="M5" s="61">
        <f>E8-(E15*3413/1000000)</f>
        <v>126.93298427519228</v>
      </c>
    </row>
    <row r="6" spans="1:256" ht="15" customHeight="1">
      <c r="A6" s="9"/>
      <c r="B6" s="9"/>
      <c r="C6" s="25" t="s">
        <v>139</v>
      </c>
      <c r="D6" s="53" t="s">
        <v>137</v>
      </c>
      <c r="E6" s="90">
        <f>E5/Calculation1!E19/Calculation1!E5</f>
        <v>0.4038461538461538</v>
      </c>
      <c r="F6" s="14"/>
      <c r="G6" s="26" t="s">
        <v>6</v>
      </c>
      <c r="I6" s="20"/>
      <c r="J6" s="15"/>
      <c r="K6" s="12"/>
      <c r="L6" s="17" t="s">
        <v>38</v>
      </c>
      <c r="M6" s="61">
        <f>M5*10</f>
        <v>1269.3298427519228</v>
      </c>
    </row>
    <row r="7" spans="1:256" ht="15" customHeight="1">
      <c r="A7" s="9"/>
      <c r="B7" s="9"/>
      <c r="C7" s="25" t="s">
        <v>131</v>
      </c>
      <c r="D7" s="53" t="s">
        <v>112</v>
      </c>
      <c r="E7" s="65">
        <f>Calculation1!E27*E5/(Calculation1!E18*Calculation1!E19)</f>
        <v>171365.3846153846</v>
      </c>
      <c r="F7" s="14" t="s">
        <v>119</v>
      </c>
      <c r="G7" s="49" t="s">
        <v>54</v>
      </c>
      <c r="H7" s="31"/>
      <c r="I7" s="18"/>
      <c r="J7" s="16"/>
      <c r="K7" s="15"/>
      <c r="L7" s="17" t="s">
        <v>10</v>
      </c>
      <c r="M7" s="21">
        <f>E24</f>
        <v>3680.9520101365379</v>
      </c>
    </row>
    <row r="8" spans="1:256" ht="15" customHeight="1">
      <c r="A8" s="9"/>
      <c r="B8" s="9"/>
      <c r="C8" s="11" t="s">
        <v>101</v>
      </c>
      <c r="D8" s="53" t="s">
        <v>57</v>
      </c>
      <c r="E8" s="74">
        <f>Calculation2!E7*Calculation1!E14/Calculation1!E28</f>
        <v>181.30457692307689</v>
      </c>
      <c r="F8" s="14" t="s">
        <v>118</v>
      </c>
      <c r="G8" s="26" t="s">
        <v>55</v>
      </c>
      <c r="H8" s="6"/>
      <c r="I8" s="76" t="s">
        <v>141</v>
      </c>
      <c r="J8" s="12"/>
      <c r="K8" s="12"/>
      <c r="L8" s="17" t="s">
        <v>11</v>
      </c>
      <c r="M8" s="21">
        <f>E25</f>
        <v>8750</v>
      </c>
    </row>
    <row r="9" spans="1:256" ht="15" customHeight="1">
      <c r="A9" s="9"/>
      <c r="B9" s="9"/>
      <c r="C9" s="3" t="s">
        <v>100</v>
      </c>
      <c r="D9" s="53" t="s">
        <v>113</v>
      </c>
      <c r="E9" s="65">
        <f>E8/Calculation1!E29</f>
        <v>1295.0326923076921</v>
      </c>
      <c r="F9" s="14" t="s">
        <v>157</v>
      </c>
      <c r="G9" s="75" t="s">
        <v>56</v>
      </c>
      <c r="H9" s="6"/>
      <c r="J9" s="15"/>
      <c r="K9" s="16"/>
      <c r="L9" s="17" t="s">
        <v>12</v>
      </c>
      <c r="M9" s="62">
        <f>E26</f>
        <v>2.3771024386909723</v>
      </c>
    </row>
    <row r="10" spans="1:256" ht="15" customHeight="1">
      <c r="A10" s="6"/>
      <c r="B10" s="6"/>
      <c r="C10" s="6"/>
      <c r="D10" s="6"/>
      <c r="E10" s="6"/>
      <c r="F10" s="6"/>
      <c r="G10" s="6"/>
      <c r="H10" s="6"/>
      <c r="J10" s="12"/>
      <c r="K10" s="12"/>
    </row>
    <row r="11" spans="1:256" ht="15" customHeight="1">
      <c r="A11" s="9"/>
      <c r="B11" s="10" t="s">
        <v>106</v>
      </c>
      <c r="D11" s="54"/>
      <c r="E11" s="23"/>
      <c r="F11" s="14"/>
      <c r="G11" s="30"/>
      <c r="H11" s="6"/>
      <c r="J11" s="16"/>
      <c r="K11" s="15"/>
      <c r="N11" s="2"/>
    </row>
    <row r="12" spans="1:256" ht="15" customHeight="1">
      <c r="A12" s="9"/>
      <c r="B12" s="80" t="s">
        <v>161</v>
      </c>
      <c r="D12" s="54"/>
      <c r="E12" s="23"/>
      <c r="F12" s="14"/>
      <c r="G12" s="30"/>
      <c r="H12" s="6"/>
      <c r="I12" s="76" t="s">
        <v>152</v>
      </c>
      <c r="J12" s="12"/>
      <c r="K12" s="12"/>
      <c r="L12" s="51"/>
      <c r="M12" s="24"/>
      <c r="N12" s="2"/>
    </row>
    <row r="13" spans="1:256" ht="15" customHeight="1">
      <c r="A13" s="11"/>
      <c r="B13" s="46"/>
      <c r="C13" s="34" t="s">
        <v>75</v>
      </c>
      <c r="D13" s="53" t="s">
        <v>99</v>
      </c>
      <c r="E13" s="86">
        <v>50</v>
      </c>
      <c r="F13" s="35" t="s">
        <v>132</v>
      </c>
      <c r="G13" s="75" t="s">
        <v>158</v>
      </c>
      <c r="H13" s="6"/>
      <c r="I13" s="20"/>
      <c r="J13" s="46"/>
      <c r="L13" s="20"/>
      <c r="P13" s="11"/>
      <c r="Q13" s="11"/>
      <c r="R13" s="46"/>
      <c r="T13" s="20"/>
      <c r="X13" s="11"/>
      <c r="Y13" s="11"/>
      <c r="Z13" s="46"/>
      <c r="AB13" s="20"/>
      <c r="AF13" s="11"/>
      <c r="AG13" s="11"/>
      <c r="AH13" s="46"/>
      <c r="AJ13" s="20"/>
      <c r="AN13" s="11"/>
      <c r="AO13" s="11"/>
      <c r="AP13" s="46"/>
      <c r="AR13" s="20"/>
      <c r="AV13" s="11"/>
      <c r="AW13" s="11"/>
      <c r="AX13" s="46"/>
      <c r="AZ13" s="20"/>
      <c r="BD13" s="11"/>
      <c r="BE13" s="11"/>
      <c r="BF13" s="46"/>
      <c r="BH13" s="20"/>
      <c r="BL13" s="11"/>
      <c r="BM13" s="11"/>
      <c r="BN13" s="46"/>
      <c r="BP13" s="20"/>
      <c r="BT13" s="11"/>
      <c r="BU13" s="11"/>
      <c r="BV13" s="46"/>
      <c r="BX13" s="20"/>
      <c r="CB13" s="11"/>
      <c r="CC13" s="11"/>
      <c r="CD13" s="46"/>
      <c r="CF13" s="20"/>
      <c r="CJ13" s="11"/>
      <c r="CK13" s="11"/>
      <c r="CL13" s="46"/>
      <c r="CN13" s="20"/>
      <c r="CR13" s="11"/>
      <c r="CS13" s="11"/>
      <c r="CT13" s="46"/>
      <c r="CV13" s="20"/>
      <c r="CZ13" s="11"/>
      <c r="DA13" s="11"/>
      <c r="DB13" s="46"/>
      <c r="DD13" s="20"/>
      <c r="DH13" s="11"/>
      <c r="DI13" s="11"/>
      <c r="DJ13" s="46"/>
      <c r="DL13" s="20"/>
      <c r="DP13" s="11"/>
      <c r="DQ13" s="11"/>
      <c r="DR13" s="46"/>
      <c r="DT13" s="20"/>
      <c r="DX13" s="11"/>
      <c r="DY13" s="11"/>
      <c r="DZ13" s="46"/>
      <c r="EB13" s="20"/>
      <c r="EF13" s="11"/>
      <c r="EG13" s="11"/>
      <c r="EH13" s="46"/>
      <c r="EJ13" s="20"/>
      <c r="EN13" s="11"/>
      <c r="EO13" s="11"/>
      <c r="EP13" s="46"/>
      <c r="ER13" s="20"/>
      <c r="EV13" s="11"/>
      <c r="EW13" s="11"/>
      <c r="EX13" s="46"/>
      <c r="EZ13" s="20"/>
      <c r="FD13" s="11"/>
      <c r="FE13" s="11"/>
      <c r="FF13" s="46"/>
      <c r="FH13" s="20"/>
      <c r="FL13" s="11"/>
      <c r="FM13" s="11"/>
      <c r="FN13" s="46"/>
      <c r="FP13" s="20"/>
      <c r="FT13" s="11"/>
      <c r="FU13" s="11"/>
      <c r="FV13" s="46"/>
      <c r="FX13" s="20"/>
      <c r="GB13" s="11"/>
      <c r="GC13" s="11"/>
      <c r="GD13" s="46"/>
      <c r="GF13" s="20"/>
      <c r="GJ13" s="11"/>
      <c r="GK13" s="11"/>
      <c r="GL13" s="46"/>
      <c r="GN13" s="20"/>
      <c r="GR13" s="11"/>
      <c r="GS13" s="11"/>
      <c r="GT13" s="46"/>
      <c r="GV13" s="20"/>
      <c r="GZ13" s="11"/>
      <c r="HA13" s="11"/>
      <c r="HB13" s="46"/>
      <c r="HD13" s="20"/>
      <c r="HH13" s="11"/>
      <c r="HI13" s="11"/>
      <c r="HJ13" s="46"/>
      <c r="HL13" s="20"/>
      <c r="HP13" s="11"/>
      <c r="HQ13" s="11"/>
      <c r="HR13" s="46"/>
      <c r="HT13" s="20"/>
      <c r="HX13" s="11"/>
      <c r="HY13" s="11"/>
      <c r="HZ13" s="46"/>
      <c r="IB13" s="20"/>
      <c r="IF13" s="11"/>
      <c r="IG13" s="11"/>
      <c r="IH13" s="46"/>
      <c r="IJ13" s="20"/>
      <c r="IN13" s="11"/>
      <c r="IO13" s="11"/>
      <c r="IP13" s="46"/>
      <c r="IR13" s="20"/>
      <c r="IV13" s="11"/>
    </row>
    <row r="14" spans="1:256" ht="15" customHeight="1">
      <c r="A14" s="4"/>
      <c r="C14" s="3" t="s">
        <v>107</v>
      </c>
      <c r="D14" s="53" t="s">
        <v>138</v>
      </c>
      <c r="E14" s="79">
        <f>(E5/Calculation1!E19)/Calculation1!E5</f>
        <v>0.4038461538461538</v>
      </c>
      <c r="F14" s="35"/>
      <c r="G14" s="26" t="s">
        <v>7</v>
      </c>
      <c r="H14" s="6"/>
      <c r="I14" s="20"/>
      <c r="J14" s="15"/>
      <c r="N14" s="2"/>
    </row>
    <row r="15" spans="1:256" ht="15" customHeight="1">
      <c r="A15" s="9"/>
      <c r="B15" s="4"/>
      <c r="C15" s="34" t="s">
        <v>58</v>
      </c>
      <c r="D15" s="53" t="s">
        <v>110</v>
      </c>
      <c r="E15" s="85">
        <f>E13*E14*Calculation1!E14*Calculation1!E26</f>
        <v>15930.733269230768</v>
      </c>
      <c r="F15" s="35" t="s">
        <v>27</v>
      </c>
      <c r="G15" s="26" t="s">
        <v>61</v>
      </c>
      <c r="H15" s="6"/>
      <c r="I15" s="20"/>
      <c r="J15" s="12"/>
    </row>
    <row r="16" spans="1:256" ht="15" customHeight="1">
      <c r="A16" s="11"/>
      <c r="B16" s="10"/>
      <c r="D16" s="54"/>
      <c r="E16" s="23"/>
      <c r="F16" s="14"/>
      <c r="G16" s="30"/>
      <c r="H16" s="4"/>
      <c r="I16" s="76" t="s">
        <v>143</v>
      </c>
      <c r="J16" s="15"/>
    </row>
    <row r="17" spans="1:256" ht="15" customHeight="1">
      <c r="A17" s="11"/>
      <c r="B17" s="10" t="s">
        <v>13</v>
      </c>
      <c r="D17" s="54"/>
      <c r="E17" s="37"/>
      <c r="F17" s="38"/>
      <c r="G17" s="39"/>
      <c r="H17" s="4"/>
      <c r="I17" s="20"/>
      <c r="J17" s="15"/>
    </row>
    <row r="18" spans="1:256" ht="15" customHeight="1">
      <c r="A18" s="11"/>
      <c r="B18" s="46" t="s">
        <v>98</v>
      </c>
      <c r="D18" s="54"/>
      <c r="H18" s="11"/>
      <c r="I18" s="11"/>
      <c r="J18" s="12"/>
    </row>
    <row r="19" spans="1:256" ht="15" customHeight="1">
      <c r="A19" s="41"/>
      <c r="B19" s="46"/>
      <c r="C19" s="84" t="s">
        <v>115</v>
      </c>
      <c r="D19" s="53" t="s">
        <v>60</v>
      </c>
      <c r="E19" s="32">
        <v>7475</v>
      </c>
      <c r="F19" s="26"/>
      <c r="G19" s="26" t="s">
        <v>124</v>
      </c>
      <c r="H19" s="11"/>
      <c r="I19" s="20"/>
      <c r="J19" s="27"/>
    </row>
    <row r="20" spans="1:256" ht="15" customHeight="1">
      <c r="A20" s="41"/>
      <c r="B20" s="46" t="s">
        <v>103</v>
      </c>
      <c r="H20" s="11"/>
      <c r="I20" s="76" t="s">
        <v>144</v>
      </c>
      <c r="J20" s="46"/>
      <c r="L20" s="20"/>
      <c r="P20" s="11"/>
      <c r="Q20" s="11"/>
      <c r="R20" s="46"/>
      <c r="T20" s="20"/>
      <c r="X20" s="11"/>
      <c r="Y20" s="11"/>
      <c r="Z20" s="46"/>
      <c r="AB20" s="20"/>
      <c r="AF20" s="11"/>
      <c r="AG20" s="11"/>
      <c r="AH20" s="46"/>
      <c r="AJ20" s="20"/>
      <c r="AN20" s="11"/>
      <c r="AO20" s="11"/>
      <c r="AP20" s="46"/>
      <c r="AR20" s="20"/>
      <c r="AV20" s="11"/>
      <c r="AW20" s="11"/>
      <c r="AX20" s="46"/>
      <c r="AZ20" s="20"/>
      <c r="BD20" s="11"/>
      <c r="BE20" s="11"/>
      <c r="BF20" s="46"/>
      <c r="BH20" s="20"/>
      <c r="BL20" s="11"/>
      <c r="BM20" s="11"/>
      <c r="BN20" s="46"/>
      <c r="BP20" s="20"/>
      <c r="BT20" s="11"/>
      <c r="BU20" s="11"/>
      <c r="BV20" s="46"/>
      <c r="BX20" s="20"/>
      <c r="CB20" s="11"/>
      <c r="CC20" s="11"/>
      <c r="CD20" s="46"/>
      <c r="CF20" s="20"/>
      <c r="CJ20" s="11"/>
      <c r="CK20" s="11"/>
      <c r="CL20" s="46"/>
      <c r="CN20" s="20"/>
      <c r="CR20" s="11"/>
      <c r="CS20" s="11"/>
      <c r="CT20" s="46"/>
      <c r="CV20" s="20"/>
      <c r="CZ20" s="11"/>
      <c r="DA20" s="11"/>
      <c r="DB20" s="46"/>
      <c r="DD20" s="20"/>
      <c r="DH20" s="11"/>
      <c r="DI20" s="11"/>
      <c r="DJ20" s="46"/>
      <c r="DL20" s="20"/>
      <c r="DP20" s="11"/>
      <c r="DQ20" s="11"/>
      <c r="DR20" s="46"/>
      <c r="DT20" s="20"/>
      <c r="DX20" s="11"/>
      <c r="DY20" s="11"/>
      <c r="DZ20" s="46"/>
      <c r="EB20" s="20"/>
      <c r="EF20" s="11"/>
      <c r="EG20" s="11"/>
      <c r="EH20" s="46"/>
      <c r="EJ20" s="20"/>
      <c r="EN20" s="11"/>
      <c r="EO20" s="11"/>
      <c r="EP20" s="46"/>
      <c r="ER20" s="20"/>
      <c r="EV20" s="11"/>
      <c r="EW20" s="11"/>
      <c r="EX20" s="46"/>
      <c r="EZ20" s="20"/>
      <c r="FD20" s="11"/>
      <c r="FE20" s="11"/>
      <c r="FF20" s="46"/>
      <c r="FH20" s="20"/>
      <c r="FL20" s="11"/>
      <c r="FM20" s="11"/>
      <c r="FN20" s="46"/>
      <c r="FP20" s="20"/>
      <c r="FT20" s="11"/>
      <c r="FU20" s="11"/>
      <c r="FV20" s="46"/>
      <c r="FX20" s="20"/>
      <c r="GB20" s="11"/>
      <c r="GC20" s="11"/>
      <c r="GD20" s="46"/>
      <c r="GF20" s="20"/>
      <c r="GJ20" s="11"/>
      <c r="GK20" s="11"/>
      <c r="GL20" s="46"/>
      <c r="GN20" s="20"/>
      <c r="GR20" s="11"/>
      <c r="GS20" s="11"/>
      <c r="GT20" s="46"/>
      <c r="GV20" s="20"/>
      <c r="GZ20" s="11"/>
      <c r="HA20" s="11"/>
      <c r="HB20" s="46"/>
      <c r="HD20" s="20"/>
      <c r="HH20" s="11"/>
      <c r="HI20" s="11"/>
      <c r="HJ20" s="46"/>
      <c r="HL20" s="20"/>
      <c r="HP20" s="11"/>
      <c r="HQ20" s="11"/>
      <c r="HR20" s="46"/>
      <c r="HT20" s="20"/>
      <c r="HX20" s="11"/>
      <c r="HY20" s="11"/>
      <c r="HZ20" s="46"/>
      <c r="IB20" s="20"/>
      <c r="IF20" s="11"/>
      <c r="IG20" s="11"/>
      <c r="IH20" s="46"/>
      <c r="IJ20" s="20"/>
      <c r="IN20" s="11"/>
      <c r="IO20" s="11"/>
      <c r="IP20" s="46"/>
      <c r="IR20" s="20"/>
      <c r="IV20" s="11"/>
    </row>
    <row r="21" spans="1:256" ht="15" customHeight="1">
      <c r="A21" s="41"/>
      <c r="C21" s="25" t="s">
        <v>104</v>
      </c>
      <c r="D21" s="55" t="s">
        <v>63</v>
      </c>
      <c r="E21" s="32">
        <v>1275</v>
      </c>
      <c r="F21" s="14"/>
      <c r="G21" s="26" t="s">
        <v>124</v>
      </c>
      <c r="H21" s="11"/>
      <c r="J21" s="15"/>
    </row>
    <row r="22" spans="1:256" ht="15" customHeight="1">
      <c r="A22" s="4"/>
      <c r="C22" s="12"/>
      <c r="D22" s="53"/>
      <c r="E22" s="37"/>
      <c r="F22" s="38"/>
      <c r="G22" s="39"/>
      <c r="I22" s="20"/>
      <c r="J22" s="12"/>
    </row>
    <row r="23" spans="1:256" ht="15" customHeight="1">
      <c r="A23" s="4"/>
      <c r="B23" s="10" t="s">
        <v>1</v>
      </c>
      <c r="D23" s="54"/>
      <c r="E23" s="23"/>
      <c r="F23" s="14"/>
      <c r="G23" s="30"/>
      <c r="H23" s="11"/>
      <c r="I23" s="20"/>
      <c r="J23" s="12"/>
      <c r="M23" s="76"/>
    </row>
    <row r="24" spans="1:256" ht="15" customHeight="1">
      <c r="C24" s="11" t="s">
        <v>10</v>
      </c>
      <c r="D24" s="53" t="s">
        <v>24</v>
      </c>
      <c r="E24" s="32">
        <f>(E9*Calculation1!E11+Calculation1!E6)-E15*Calculation1!E12</f>
        <v>3680.9520101365379</v>
      </c>
      <c r="F24" s="14"/>
      <c r="G24" s="26" t="s">
        <v>62</v>
      </c>
      <c r="H24" s="11"/>
      <c r="I24" s="76" t="s">
        <v>159</v>
      </c>
      <c r="J24" s="12"/>
      <c r="L24" s="116"/>
      <c r="M24" s="82"/>
    </row>
    <row r="25" spans="1:256" ht="15" customHeight="1">
      <c r="C25" s="11" t="s">
        <v>19</v>
      </c>
      <c r="D25" s="53" t="s">
        <v>25</v>
      </c>
      <c r="E25" s="32">
        <f>E21+E19</f>
        <v>8750</v>
      </c>
      <c r="F25" s="14"/>
      <c r="G25" s="26" t="s">
        <v>142</v>
      </c>
      <c r="H25" s="9"/>
      <c r="J25" s="27"/>
      <c r="L25" s="40"/>
      <c r="M25" s="83"/>
    </row>
    <row r="26" spans="1:256" ht="15" customHeight="1">
      <c r="C26" s="11" t="s">
        <v>12</v>
      </c>
      <c r="D26" s="53" t="s">
        <v>26</v>
      </c>
      <c r="E26" s="29">
        <f>E25/E24</f>
        <v>2.3771024386909723</v>
      </c>
      <c r="F26" s="14" t="s">
        <v>4</v>
      </c>
      <c r="G26" s="31"/>
      <c r="H26" s="11"/>
      <c r="J26" s="27"/>
      <c r="L26" s="40"/>
    </row>
    <row r="27" spans="1:256" ht="15" customHeight="1">
      <c r="H27" s="9"/>
      <c r="J27" s="33"/>
      <c r="M27" s="76"/>
    </row>
    <row r="28" spans="1:256" ht="15" customHeight="1">
      <c r="B28" s="44" t="s">
        <v>18</v>
      </c>
      <c r="C28" s="25"/>
      <c r="D28" s="55"/>
      <c r="E28" s="40"/>
      <c r="F28" s="35"/>
      <c r="G28" s="45"/>
      <c r="H28" s="9"/>
      <c r="I28" s="76" t="s">
        <v>145</v>
      </c>
    </row>
    <row r="29" spans="1:256" ht="15" customHeight="1">
      <c r="A29" s="9"/>
      <c r="B29" s="76" t="s">
        <v>163</v>
      </c>
      <c r="C29" s="76"/>
      <c r="D29" s="76"/>
      <c r="E29" s="76"/>
      <c r="F29" s="76"/>
      <c r="G29" s="76"/>
      <c r="H29" s="9"/>
      <c r="J29" s="25"/>
    </row>
    <row r="30" spans="1:256" ht="15" customHeight="1">
      <c r="A30" s="9"/>
      <c r="B30" s="110" t="s">
        <v>164</v>
      </c>
      <c r="C30" s="110"/>
      <c r="D30" s="110"/>
      <c r="E30" s="110"/>
      <c r="F30" s="110"/>
      <c r="G30" s="110"/>
      <c r="I30" s="20"/>
      <c r="J30" s="70"/>
      <c r="K30" s="70"/>
      <c r="L30" s="70"/>
      <c r="M30" s="70"/>
    </row>
    <row r="31" spans="1:256" ht="15" customHeight="1">
      <c r="A31" s="9"/>
      <c r="B31" s="110"/>
      <c r="C31" s="110"/>
      <c r="D31" s="110"/>
      <c r="E31" s="110"/>
      <c r="F31" s="110"/>
      <c r="G31" s="110"/>
      <c r="I31" s="76" t="s">
        <v>146</v>
      </c>
      <c r="J31" s="12"/>
    </row>
    <row r="32" spans="1:256" ht="15" customHeight="1">
      <c r="A32" s="9"/>
      <c r="H32" s="9"/>
      <c r="J32" s="27"/>
    </row>
    <row r="33" spans="1:10" ht="15" customHeight="1">
      <c r="A33" s="9"/>
      <c r="B33" s="44" t="s">
        <v>23</v>
      </c>
      <c r="H33" s="12"/>
      <c r="J33" s="33"/>
    </row>
    <row r="34" spans="1:10" ht="15" customHeight="1">
      <c r="A34" s="9"/>
      <c r="B34" s="70" t="s">
        <v>126</v>
      </c>
      <c r="D34" s="88"/>
      <c r="E34" s="88"/>
      <c r="F34" s="88"/>
      <c r="G34" s="88"/>
      <c r="H34" s="9"/>
      <c r="I34" s="76" t="s">
        <v>147</v>
      </c>
      <c r="J34" s="12"/>
    </row>
    <row r="35" spans="1:10" ht="15" customHeight="1">
      <c r="A35" s="9"/>
      <c r="B35" s="89" t="s">
        <v>125</v>
      </c>
      <c r="C35" s="88"/>
      <c r="D35" s="55"/>
      <c r="E35" s="40"/>
      <c r="F35" s="40"/>
      <c r="G35" s="45"/>
      <c r="H35" s="31"/>
      <c r="J35" s="16"/>
    </row>
    <row r="36" spans="1:10" ht="15" customHeight="1">
      <c r="A36" s="9"/>
      <c r="D36" s="55"/>
      <c r="E36" s="56"/>
      <c r="F36" s="40"/>
      <c r="G36" s="45"/>
      <c r="H36" s="31"/>
      <c r="J36" s="33"/>
    </row>
    <row r="37" spans="1:10" ht="15" customHeight="1">
      <c r="A37" s="9"/>
      <c r="H37" s="31"/>
      <c r="J37" s="12"/>
    </row>
    <row r="38" spans="1:10" ht="15" customHeight="1">
      <c r="A38" s="9"/>
      <c r="H38" s="31"/>
      <c r="I38" s="20"/>
      <c r="J38" s="12"/>
    </row>
    <row r="39" spans="1:10" ht="15" customHeight="1">
      <c r="A39" s="11"/>
      <c r="H39" s="31"/>
      <c r="J39" s="12"/>
    </row>
    <row r="40" spans="1:10" ht="15" customHeight="1">
      <c r="A40" s="11"/>
      <c r="H40" s="34"/>
    </row>
    <row r="41" spans="1:10" ht="15" customHeight="1">
      <c r="A41" s="11"/>
      <c r="H41" s="34"/>
      <c r="J41" s="41"/>
    </row>
    <row r="42" spans="1:10" ht="15" customHeight="1">
      <c r="A42" s="11"/>
      <c r="H42" s="31"/>
      <c r="I42" s="10"/>
      <c r="J42" s="41"/>
    </row>
    <row r="43" spans="1:10" ht="15" customHeight="1">
      <c r="A43" s="41"/>
      <c r="H43" s="31"/>
      <c r="I43" s="115"/>
      <c r="J43" s="41"/>
    </row>
    <row r="44" spans="1:10" ht="15" customHeight="1">
      <c r="A44" s="41"/>
      <c r="H44" s="34"/>
      <c r="I44" s="115"/>
      <c r="J44" s="41"/>
    </row>
    <row r="45" spans="1:10" ht="15" customHeight="1">
      <c r="A45" s="41"/>
      <c r="H45" s="36"/>
      <c r="I45" s="115"/>
      <c r="J45" s="41"/>
    </row>
    <row r="46" spans="1:10" ht="15" customHeight="1">
      <c r="A46" s="41"/>
      <c r="H46" s="31"/>
      <c r="I46" s="115"/>
      <c r="J46" s="4"/>
    </row>
    <row r="47" spans="1:10" ht="15" customHeight="1">
      <c r="A47" s="41"/>
      <c r="H47" s="31"/>
      <c r="I47" s="115"/>
      <c r="J47" s="4"/>
    </row>
    <row r="48" spans="1:10" ht="15" customHeight="1">
      <c r="A48" s="41"/>
      <c r="H48" s="31"/>
      <c r="I48" s="42"/>
      <c r="J48" s="4"/>
    </row>
    <row r="49" spans="1:9" ht="15" customHeight="1">
      <c r="A49" s="4"/>
      <c r="H49" s="12"/>
      <c r="I49" s="42"/>
    </row>
    <row r="50" spans="1:9" ht="15" customHeight="1">
      <c r="A50" s="4"/>
      <c r="H50" s="12"/>
      <c r="I50" s="52"/>
    </row>
    <row r="51" spans="1:9" ht="15" customHeight="1">
      <c r="A51" s="4"/>
    </row>
    <row r="52" spans="1:9" ht="15" customHeight="1">
      <c r="I52" s="111"/>
    </row>
    <row r="53" spans="1:9" ht="15" customHeight="1">
      <c r="I53" s="111"/>
    </row>
    <row r="80" spans="2:2" ht="15" customHeight="1">
      <c r="B80" s="11"/>
    </row>
    <row r="81" spans="2:2" ht="15" customHeight="1">
      <c r="B81" s="11"/>
    </row>
    <row r="82" spans="2:2" ht="15" customHeight="1">
      <c r="B82" s="11"/>
    </row>
    <row r="83" spans="2:2" ht="15" customHeight="1">
      <c r="B83" s="41"/>
    </row>
    <row r="84" spans="2:2" ht="15" customHeight="1">
      <c r="B84" s="41"/>
    </row>
    <row r="85" spans="2:2" ht="15" customHeight="1">
      <c r="B85" s="41"/>
    </row>
    <row r="86" spans="2:2" ht="15" customHeight="1">
      <c r="B86" s="41"/>
    </row>
    <row r="87" spans="2:2" ht="15" customHeight="1">
      <c r="B87" s="41"/>
    </row>
    <row r="88" spans="2:2" ht="15" customHeight="1">
      <c r="B88" s="41"/>
    </row>
    <row r="89" spans="2:2" ht="15" customHeight="1">
      <c r="B89" s="4"/>
    </row>
    <row r="90" spans="2:2" ht="15" customHeight="1">
      <c r="B90" s="4"/>
    </row>
    <row r="91" spans="2:2" ht="15" customHeight="1">
      <c r="B91" s="4"/>
    </row>
  </sheetData>
  <sheetProtection password="E0B2" sheet="1" objects="1" scenarios="1" selectLockedCells="1"/>
  <mergeCells count="3">
    <mergeCell ref="I43:I47"/>
    <mergeCell ref="I52:I53"/>
    <mergeCell ref="B30:G31"/>
  </mergeCells>
  <printOptions horizontalCentered="1"/>
  <pageMargins left="0" right="0" top="0.5" bottom="0.5" header="0.51180555555555596" footer="0.51180555555555596"/>
  <pageSetup firstPageNumber="0" orientation="portrait" horizontalDpi="300" verticalDpi="300" r:id="rId1"/>
  <headerFooter alignWithMargins="0"/>
  <drawing r:id="rId2"/>
  <legacyDrawing r:id="rId3"/>
  <oleObjects>
    <oleObject progId="Equation.3" shapeId="7435" r:id="rId4"/>
    <oleObject progId="Equation.3" shapeId="7441" r:id="rId5"/>
    <oleObject progId="Equation.3" shapeId="7449" r:id="rId6"/>
    <oleObject progId="Equation.3" shapeId="7450" r:id="rId7"/>
    <oleObject progId="Equation.3" shapeId="7452" r:id="rId8"/>
    <oleObject progId="Equation.3" shapeId="7453" r:id="rId9"/>
    <oleObject progId="Equation.3" shapeId="7455" r:id="rId10"/>
    <oleObject progId="Equation.3" shapeId="7456" r:id="rId11"/>
    <oleObject progId="Equation.3" shapeId="7458" r:id="rId12"/>
  </oleObjec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Narrative1</vt:lpstr>
      <vt:lpstr>Calculation1</vt:lpstr>
      <vt:lpstr>Calculation2</vt:lpstr>
      <vt:lpstr>Calculation1!Print_Area</vt:lpstr>
      <vt:lpstr>Calculation2!Print_Area</vt:lpstr>
      <vt:lpstr>Narrative1!Print_Area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Vitaliy</dc:creator>
  <cp:lastModifiedBy>Windows User</cp:lastModifiedBy>
  <cp:lastPrinted>2010-03-12T20:03:37Z</cp:lastPrinted>
  <dcterms:created xsi:type="dcterms:W3CDTF">2009-11-10T21:29:30Z</dcterms:created>
  <dcterms:modified xsi:type="dcterms:W3CDTF">2010-11-11T21:51:10Z</dcterms:modified>
</cp:coreProperties>
</file>