
<file path=[Content_Types].xml><?xml version="1.0" encoding="utf-8"?>
<Types xmlns="http://schemas.openxmlformats.org/package/2006/content-types">
  <Default Extension="bin" ContentType="application/vnd.openxmlformats-officedocument.spreadsheetml.printerSettings"/>
  <Default Extension="png" ContentType="image/png"/>
  <Override PartName="/xl/embeddings/oleObject7.bin" ContentType="application/vnd.openxmlformats-officedocument.oleObject"/>
  <Override PartName="/xl/embeddings/oleObject8.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3.bin" ContentType="application/vnd.openxmlformats-officedocument.oleObject"/>
  <Default Extension="emf" ContentType="image/x-emf"/>
  <Override PartName="/xl/embeddings/oleObject4.bin" ContentType="application/vnd.openxmlformats-officedocument.oleObject"/>
  <Override PartName="/xl/drawings/drawing4.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9.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16380" windowHeight="8190"/>
  </bookViews>
  <sheets>
    <sheet name="Narrative1" sheetId="9" r:id="rId1"/>
    <sheet name="Narrative2" sheetId="10" r:id="rId2"/>
    <sheet name="Calculation1" sheetId="1" r:id="rId3"/>
    <sheet name="Calculation2" sheetId="7" r:id="rId4"/>
    <sheet name="Calculation3" sheetId="8" r:id="rId5"/>
  </sheets>
  <definedNames>
    <definedName name="_xlnm.Print_Area" localSheetId="2">Calculation1!$A$1:$J$42</definedName>
    <definedName name="_xlnm.Print_Area" localSheetId="3">Calculation2!$A$1:$J$42</definedName>
    <definedName name="_xlnm.Print_Area" localSheetId="4">Calculation3!$A$1:$J$42</definedName>
    <definedName name="_xlnm.Print_Area" localSheetId="0">Narrative1!$A$1:$X$43</definedName>
    <definedName name="_xlnm.Print_Area" localSheetId="1">Narrative2!$A$1:$X$43</definedName>
  </definedNames>
  <calcPr calcId="125725"/>
</workbook>
</file>

<file path=xl/calcChain.xml><?xml version="1.0" encoding="utf-8"?>
<calcChain xmlns="http://schemas.openxmlformats.org/spreadsheetml/2006/main">
  <c r="A36" i="10"/>
  <c r="E8" i="8"/>
  <c r="M10"/>
  <c r="N14" i="9" s="1"/>
  <c r="E32" i="1"/>
  <c r="E33"/>
  <c r="E35"/>
  <c r="E34"/>
  <c r="E4" i="7"/>
  <c r="E12"/>
  <c r="E37" i="1"/>
  <c r="E36"/>
  <c r="E15" i="7"/>
  <c r="E5"/>
  <c r="E6"/>
  <c r="E7"/>
  <c r="E8"/>
  <c r="E9"/>
  <c r="E10"/>
  <c r="E11"/>
  <c r="E19"/>
  <c r="M4" i="8"/>
  <c r="E22" i="7"/>
  <c r="E23"/>
  <c r="M5" i="8"/>
  <c r="A7" i="9"/>
  <c r="M6" i="8"/>
  <c r="B14" i="9" s="1"/>
  <c r="M7" i="8"/>
  <c r="M8"/>
  <c r="F14" i="9" s="1"/>
  <c r="E24" i="7"/>
  <c r="E20"/>
  <c r="E7" i="8"/>
  <c r="E9"/>
  <c r="M11"/>
  <c r="T14" i="9" s="1"/>
  <c r="M9" i="8"/>
  <c r="J14" i="9" s="1"/>
  <c r="A16" i="10"/>
</calcChain>
</file>

<file path=xl/sharedStrings.xml><?xml version="1.0" encoding="utf-8"?>
<sst xmlns="http://schemas.openxmlformats.org/spreadsheetml/2006/main" count="252" uniqueCount="196">
  <si>
    <t>Assumptions</t>
  </si>
  <si>
    <t>Economic Results</t>
  </si>
  <si>
    <t>Equations</t>
  </si>
  <si>
    <t>Data Collected</t>
  </si>
  <si>
    <t>Incremental Energy Data</t>
  </si>
  <si>
    <t>(Eq. 1)</t>
  </si>
  <si>
    <t>(Eq. 2)</t>
  </si>
  <si>
    <t>(Eq. 3)</t>
  </si>
  <si>
    <t>Energy Savings Summary</t>
  </si>
  <si>
    <t>cows</t>
  </si>
  <si>
    <t>lbs</t>
  </si>
  <si>
    <t>%</t>
  </si>
  <si>
    <t>lb/lb-day</t>
  </si>
  <si>
    <t>$/MMBtu</t>
  </si>
  <si>
    <t>MMBtu</t>
  </si>
  <si>
    <t>days/yr</t>
  </si>
  <si>
    <t>Btu/MMBtu</t>
  </si>
  <si>
    <t>(Eq. 4)</t>
  </si>
  <si>
    <t>(Eq. 5)</t>
  </si>
  <si>
    <t>per yr</t>
  </si>
  <si>
    <t>References</t>
  </si>
  <si>
    <t>Information For Narrative</t>
  </si>
  <si>
    <t>Cost Savings</t>
  </si>
  <si>
    <t>Implementation Cost</t>
  </si>
  <si>
    <t>(N. 1)</t>
  </si>
  <si>
    <t>Notes</t>
  </si>
  <si>
    <t>years</t>
  </si>
  <si>
    <t>Manure Breakdown</t>
  </si>
  <si>
    <t>Volatile Solids Breakdown</t>
  </si>
  <si>
    <t>Ether Extract</t>
  </si>
  <si>
    <t>Cellulose</t>
  </si>
  <si>
    <t>Hemicellulose</t>
  </si>
  <si>
    <t>Lignin</t>
  </si>
  <si>
    <t>Starch</t>
  </si>
  <si>
    <t>Crude Protein</t>
  </si>
  <si>
    <t>Ammonia</t>
  </si>
  <si>
    <t>Acids</t>
  </si>
  <si>
    <t>dry lbs</t>
  </si>
  <si>
    <t>Total Phosphorus</t>
  </si>
  <si>
    <t>Total Potassium</t>
  </si>
  <si>
    <t>$/kWh</t>
  </si>
  <si>
    <t>MMBtu/yr</t>
  </si>
  <si>
    <t>Btu/kWh</t>
  </si>
  <si>
    <t>(Rf. 1)</t>
  </si>
  <si>
    <t>(N. 2)</t>
  </si>
  <si>
    <t>(Eq. 6)</t>
  </si>
  <si>
    <t>(Eq. 7)</t>
  </si>
  <si>
    <t>Total Kjeldahl Nitrogen</t>
  </si>
  <si>
    <t>(N. 3)</t>
  </si>
  <si>
    <t>(N. 4)</t>
  </si>
  <si>
    <t>(Eq. 8)</t>
  </si>
  <si>
    <t>(Eq. 9)</t>
  </si>
  <si>
    <t>(Eq. 10)</t>
  </si>
  <si>
    <t>kWh</t>
  </si>
  <si>
    <t>Maintenance Costs Summary</t>
  </si>
  <si>
    <t>Implementation Costs Summary</t>
  </si>
  <si>
    <t>(N. 5)</t>
  </si>
  <si>
    <t>(Eq. 11)</t>
  </si>
  <si>
    <t>kWh/yr</t>
  </si>
  <si>
    <t>Percent Electricity Reduction</t>
  </si>
  <si>
    <t>Percent Natural Gas Reduction</t>
  </si>
  <si>
    <t>Annual Cost Savings</t>
  </si>
  <si>
    <r>
      <t xml:space="preserve">Eq. 1) </t>
    </r>
    <r>
      <rPr>
        <sz val="10"/>
        <color indexed="8"/>
        <rFont val="Times New Roman"/>
        <family val="1"/>
      </rPr>
      <t>Total Manure Production (MP)</t>
    </r>
  </si>
  <si>
    <r>
      <t>Eq. 2)</t>
    </r>
    <r>
      <rPr>
        <sz val="10"/>
        <color indexed="8"/>
        <rFont val="Times New Roman"/>
        <family val="1"/>
      </rPr>
      <t xml:space="preserve"> Total Manure Solids (MS)</t>
    </r>
  </si>
  <si>
    <r>
      <t xml:space="preserve">Eq. 3) </t>
    </r>
    <r>
      <rPr>
        <sz val="10"/>
        <color indexed="8"/>
        <rFont val="Times New Roman"/>
        <family val="1"/>
      </rPr>
      <t>Total Volatile Solids (VS)</t>
    </r>
  </si>
  <si>
    <r>
      <rPr>
        <b/>
        <sz val="10"/>
        <color indexed="8"/>
        <rFont val="Times New Roman"/>
        <family val="1"/>
      </rPr>
      <t>Rf. 1 )</t>
    </r>
    <r>
      <rPr>
        <sz val="10"/>
        <color indexed="8"/>
        <rFont val="Times New Roman"/>
        <family val="1"/>
      </rPr>
      <t xml:space="preserve"> Lusk, P. 1998. Methane Recovery From Animal Manures: A Current Opportunities Casebook, 3rd edition. NREL/SR-25145. Prepared by Resource Development Associates, Washington, DC, under contract to the National Renewable Energy Laboratory. Golden, CO.</t>
    </r>
  </si>
  <si>
    <r>
      <t>ft</t>
    </r>
    <r>
      <rPr>
        <vertAlign val="superscript"/>
        <sz val="9"/>
        <color indexed="63"/>
        <rFont val="Times New Roman"/>
        <family val="1"/>
      </rPr>
      <t>3</t>
    </r>
    <r>
      <rPr>
        <sz val="9"/>
        <color indexed="63"/>
        <rFont val="Times New Roman"/>
        <family val="1"/>
      </rPr>
      <t>/lb</t>
    </r>
  </si>
  <si>
    <r>
      <t>Btu/ft</t>
    </r>
    <r>
      <rPr>
        <vertAlign val="superscript"/>
        <sz val="9"/>
        <color indexed="8"/>
        <rFont val="Times New Roman"/>
        <family val="1"/>
      </rPr>
      <t>3</t>
    </r>
  </si>
  <si>
    <r>
      <t xml:space="preserve">N. 1) </t>
    </r>
    <r>
      <rPr>
        <sz val="10"/>
        <color indexed="8"/>
        <rFont val="Times New Roman"/>
        <family val="1"/>
      </rPr>
      <t>Units are in Pounds Manure per Pound Cow Weight per Day</t>
    </r>
  </si>
  <si>
    <r>
      <t>N. 2)</t>
    </r>
    <r>
      <rPr>
        <sz val="10"/>
        <color indexed="8"/>
        <rFont val="Times New Roman"/>
        <family val="1"/>
      </rPr>
      <t xml:space="preserve"> Solid to Gas Efficiency is based of a Plug Flow mesophilic digester system (Typical between 45 and 55  percent solid to gas conversion efficiency) </t>
    </r>
    <r>
      <rPr>
        <b/>
        <sz val="10"/>
        <color indexed="8"/>
        <rFont val="Times New Roman"/>
        <family val="1"/>
      </rPr>
      <t>(Rf. 1)</t>
    </r>
  </si>
  <si>
    <r>
      <t>N. 3)</t>
    </r>
    <r>
      <rPr>
        <sz val="10"/>
        <color indexed="8"/>
        <rFont val="Times New Roman"/>
        <family val="1"/>
      </rPr>
      <t xml:space="preserve"> Engine Efficiencies typically vary between 18 and 22 percent.  We assume 20 percent for this analysis.</t>
    </r>
  </si>
  <si>
    <r>
      <t xml:space="preserve">N. 4) </t>
    </r>
    <r>
      <rPr>
        <sz val="10"/>
        <color indexed="8"/>
        <rFont val="Times New Roman"/>
        <family val="1"/>
      </rPr>
      <t>Generator Efficiencies typically vary between 55 and 65 percent.  We assume 60 percent for this analysis.</t>
    </r>
  </si>
  <si>
    <r>
      <t xml:space="preserve">N. 5) </t>
    </r>
    <r>
      <rPr>
        <sz val="10"/>
        <color indexed="8"/>
        <rFont val="Times New Roman"/>
        <family val="1"/>
      </rPr>
      <t>These nutrients are not decomposed in the digester process and produce a high grade fertilizer for use on fields or for sale.</t>
    </r>
  </si>
  <si>
    <t>Anaerobic Digester</t>
  </si>
  <si>
    <t>Energy Consumption Data</t>
  </si>
  <si>
    <t>Capacity Data</t>
  </si>
  <si>
    <t>Manure Production</t>
  </si>
  <si>
    <t>Conversion Factors</t>
  </si>
  <si>
    <t>Conversion Efficiencies</t>
  </si>
  <si>
    <t>(MP)</t>
  </si>
  <si>
    <t>(MS)</t>
  </si>
  <si>
    <t>(VS)</t>
  </si>
  <si>
    <r>
      <t>(N</t>
    </r>
    <r>
      <rPr>
        <vertAlign val="subscript"/>
        <sz val="10"/>
        <color indexed="8"/>
        <rFont val="Times New Roman"/>
        <family val="1"/>
      </rPr>
      <t>C</t>
    </r>
    <r>
      <rPr>
        <sz val="10"/>
        <color indexed="8"/>
        <rFont val="Times New Roman"/>
        <family val="1"/>
      </rPr>
      <t>)</t>
    </r>
  </si>
  <si>
    <r>
      <t>(NG</t>
    </r>
    <r>
      <rPr>
        <vertAlign val="subscript"/>
        <sz val="10"/>
        <color indexed="8"/>
        <rFont val="Times New Roman"/>
        <family val="1"/>
      </rPr>
      <t>U</t>
    </r>
    <r>
      <rPr>
        <sz val="10"/>
        <color indexed="8"/>
        <rFont val="Times New Roman"/>
        <family val="1"/>
      </rPr>
      <t>)</t>
    </r>
  </si>
  <si>
    <r>
      <t>(E</t>
    </r>
    <r>
      <rPr>
        <vertAlign val="subscript"/>
        <sz val="10"/>
        <color indexed="8"/>
        <rFont val="Times New Roman"/>
        <family val="1"/>
      </rPr>
      <t>U</t>
    </r>
    <r>
      <rPr>
        <sz val="10"/>
        <color indexed="8"/>
        <rFont val="Times New Roman"/>
        <family val="1"/>
      </rPr>
      <t>)</t>
    </r>
  </si>
  <si>
    <r>
      <t>(NG</t>
    </r>
    <r>
      <rPr>
        <vertAlign val="subscript"/>
        <sz val="10"/>
        <color indexed="8"/>
        <rFont val="Times New Roman"/>
        <family val="1"/>
      </rPr>
      <t>C</t>
    </r>
    <r>
      <rPr>
        <sz val="10"/>
        <color indexed="8"/>
        <rFont val="Times New Roman"/>
        <family val="1"/>
      </rPr>
      <t>)</t>
    </r>
  </si>
  <si>
    <r>
      <t>(E</t>
    </r>
    <r>
      <rPr>
        <vertAlign val="subscript"/>
        <sz val="10"/>
        <color indexed="8"/>
        <rFont val="Times New Roman"/>
        <family val="1"/>
      </rPr>
      <t>C</t>
    </r>
    <r>
      <rPr>
        <sz val="10"/>
        <color indexed="8"/>
        <rFont val="Times New Roman"/>
        <family val="1"/>
      </rPr>
      <t>)</t>
    </r>
  </si>
  <si>
    <r>
      <t>(W</t>
    </r>
    <r>
      <rPr>
        <vertAlign val="subscript"/>
        <sz val="10"/>
        <color indexed="8"/>
        <rFont val="Times New Roman"/>
        <family val="1"/>
      </rPr>
      <t>C</t>
    </r>
    <r>
      <rPr>
        <sz val="10"/>
        <color indexed="8"/>
        <rFont val="Times New Roman"/>
        <family val="1"/>
      </rPr>
      <t>)</t>
    </r>
  </si>
  <si>
    <r>
      <t>(P</t>
    </r>
    <r>
      <rPr>
        <vertAlign val="subscript"/>
        <sz val="10"/>
        <color indexed="8"/>
        <rFont val="Times New Roman"/>
        <family val="1"/>
      </rPr>
      <t>R</t>
    </r>
    <r>
      <rPr>
        <sz val="10"/>
        <color indexed="8"/>
        <rFont val="Times New Roman"/>
        <family val="1"/>
      </rPr>
      <t>)</t>
    </r>
  </si>
  <si>
    <r>
      <t>(S</t>
    </r>
    <r>
      <rPr>
        <vertAlign val="subscript"/>
        <sz val="10"/>
        <color indexed="8"/>
        <rFont val="Times New Roman"/>
        <family val="1"/>
      </rPr>
      <t>P</t>
    </r>
    <r>
      <rPr>
        <sz val="10"/>
        <color indexed="8"/>
        <rFont val="Times New Roman"/>
        <family val="1"/>
      </rPr>
      <t>)</t>
    </r>
  </si>
  <si>
    <r>
      <t>(M</t>
    </r>
    <r>
      <rPr>
        <vertAlign val="subscript"/>
        <sz val="10"/>
        <color indexed="8"/>
        <rFont val="Times New Roman"/>
        <family val="1"/>
      </rPr>
      <t>P</t>
    </r>
    <r>
      <rPr>
        <sz val="10"/>
        <color indexed="8"/>
        <rFont val="Times New Roman"/>
        <family val="1"/>
      </rPr>
      <t>)</t>
    </r>
  </si>
  <si>
    <r>
      <t>(CE</t>
    </r>
    <r>
      <rPr>
        <vertAlign val="subscript"/>
        <sz val="10"/>
        <color indexed="8"/>
        <rFont val="Times New Roman"/>
        <family val="1"/>
      </rPr>
      <t>1</t>
    </r>
    <r>
      <rPr>
        <sz val="10"/>
        <color indexed="8"/>
        <rFont val="Times New Roman"/>
        <family val="1"/>
      </rPr>
      <t>)</t>
    </r>
  </si>
  <si>
    <r>
      <t>(E</t>
    </r>
    <r>
      <rPr>
        <vertAlign val="subscript"/>
        <sz val="10"/>
        <color indexed="8"/>
        <rFont val="Times New Roman"/>
        <family val="1"/>
      </rPr>
      <t>E</t>
    </r>
    <r>
      <rPr>
        <sz val="10"/>
        <color indexed="8"/>
        <rFont val="Times New Roman"/>
        <family val="1"/>
      </rPr>
      <t>)</t>
    </r>
  </si>
  <si>
    <r>
      <t>(E</t>
    </r>
    <r>
      <rPr>
        <vertAlign val="subscript"/>
        <sz val="10"/>
        <color indexed="8"/>
        <rFont val="Times New Roman"/>
        <family val="1"/>
      </rPr>
      <t>G</t>
    </r>
    <r>
      <rPr>
        <sz val="10"/>
        <color indexed="8"/>
        <rFont val="Times New Roman"/>
        <family val="1"/>
      </rPr>
      <t>)</t>
    </r>
  </si>
  <si>
    <r>
      <t>(DE</t>
    </r>
    <r>
      <rPr>
        <vertAlign val="subscript"/>
        <sz val="10"/>
        <color indexed="8"/>
        <rFont val="Times New Roman"/>
        <family val="1"/>
      </rPr>
      <t>U</t>
    </r>
    <r>
      <rPr>
        <sz val="10"/>
        <color indexed="8"/>
        <rFont val="Times New Roman"/>
        <family val="1"/>
      </rPr>
      <t>)</t>
    </r>
  </si>
  <si>
    <r>
      <t>(CF</t>
    </r>
    <r>
      <rPr>
        <vertAlign val="subscript"/>
        <sz val="10"/>
        <color indexed="8"/>
        <rFont val="Times New Roman"/>
        <family val="1"/>
      </rPr>
      <t>1</t>
    </r>
    <r>
      <rPr>
        <sz val="10"/>
        <color indexed="8"/>
        <rFont val="Times New Roman"/>
        <family val="1"/>
      </rPr>
      <t>)</t>
    </r>
  </si>
  <si>
    <r>
      <t>(CF</t>
    </r>
    <r>
      <rPr>
        <vertAlign val="subscript"/>
        <sz val="10"/>
        <color indexed="8"/>
        <rFont val="Times New Roman"/>
        <family val="1"/>
      </rPr>
      <t>2</t>
    </r>
    <r>
      <rPr>
        <sz val="10"/>
        <color indexed="8"/>
        <rFont val="Times New Roman"/>
        <family val="1"/>
      </rPr>
      <t>)</t>
    </r>
  </si>
  <si>
    <r>
      <t>(CF</t>
    </r>
    <r>
      <rPr>
        <vertAlign val="subscript"/>
        <sz val="10"/>
        <color indexed="8"/>
        <rFont val="Times New Roman"/>
        <family val="1"/>
      </rPr>
      <t>3</t>
    </r>
    <r>
      <rPr>
        <sz val="10"/>
        <color indexed="8"/>
        <rFont val="Times New Roman"/>
        <family val="1"/>
      </rPr>
      <t>)</t>
    </r>
  </si>
  <si>
    <r>
      <t>(CF</t>
    </r>
    <r>
      <rPr>
        <vertAlign val="subscript"/>
        <sz val="10"/>
        <color indexed="8"/>
        <rFont val="Times New Roman"/>
        <family val="1"/>
      </rPr>
      <t>4</t>
    </r>
    <r>
      <rPr>
        <sz val="10"/>
        <color indexed="8"/>
        <rFont val="Times New Roman"/>
        <family val="1"/>
      </rPr>
      <t>)</t>
    </r>
  </si>
  <si>
    <r>
      <t>(CF</t>
    </r>
    <r>
      <rPr>
        <vertAlign val="subscript"/>
        <sz val="10"/>
        <color indexed="8"/>
        <rFont val="Times New Roman"/>
        <family val="1"/>
      </rPr>
      <t>5</t>
    </r>
    <r>
      <rPr>
        <sz val="10"/>
        <color indexed="8"/>
        <rFont val="Times New Roman"/>
        <family val="1"/>
      </rPr>
      <t>)</t>
    </r>
  </si>
  <si>
    <t>Number of Dairy Cows</t>
  </si>
  <si>
    <t>Annual Natural Gas Usage</t>
  </si>
  <si>
    <t>Annual Electricity Usage</t>
  </si>
  <si>
    <t>Incremental Natural Gas Cost</t>
  </si>
  <si>
    <t>Incremental Electricity Cost</t>
  </si>
  <si>
    <t>Average Dairy Cow Weight</t>
  </si>
  <si>
    <t>Manure Production Rate</t>
  </si>
  <si>
    <t>Total Solids Percentage</t>
  </si>
  <si>
    <t>Volatile Manure Percentage</t>
  </si>
  <si>
    <t>Solid to Gas Conversion Efficiency</t>
  </si>
  <si>
    <t>Engine Efficiency</t>
  </si>
  <si>
    <t>Generator Efficiency</t>
  </si>
  <si>
    <t>Percent Energy Used by Digester</t>
  </si>
  <si>
    <t>Day to Year Conversion Factor</t>
  </si>
  <si>
    <t>Methane Gas Conversion Factor</t>
  </si>
  <si>
    <t>Energy Conversion Factor</t>
  </si>
  <si>
    <t>Total Manure Production</t>
  </si>
  <si>
    <t>Manure Solids</t>
  </si>
  <si>
    <t>Total Volatile Solids</t>
  </si>
  <si>
    <t>Payback</t>
  </si>
  <si>
    <t>(CS)</t>
  </si>
  <si>
    <t>Implementation Costs</t>
  </si>
  <si>
    <t>(IC)</t>
  </si>
  <si>
    <t>(PB)</t>
  </si>
  <si>
    <t>Methane Gas Production</t>
  </si>
  <si>
    <t>Electricity</t>
  </si>
  <si>
    <t>Natural Gas</t>
  </si>
  <si>
    <r>
      <t>(GM</t>
    </r>
    <r>
      <rPr>
        <vertAlign val="subscript"/>
        <sz val="10"/>
        <color indexed="8"/>
        <rFont val="Times New Roman"/>
        <family val="1"/>
      </rPr>
      <t>P</t>
    </r>
    <r>
      <rPr>
        <sz val="10"/>
        <color indexed="8"/>
        <rFont val="Times New Roman"/>
        <family val="1"/>
      </rPr>
      <t>)</t>
    </r>
  </si>
  <si>
    <r>
      <t>(GE</t>
    </r>
    <r>
      <rPr>
        <vertAlign val="subscript"/>
        <sz val="10"/>
        <color indexed="8"/>
        <rFont val="Times New Roman"/>
        <family val="1"/>
      </rPr>
      <t>P</t>
    </r>
    <r>
      <rPr>
        <sz val="10"/>
        <color indexed="8"/>
        <rFont val="Times New Roman"/>
        <family val="1"/>
      </rPr>
      <t>)</t>
    </r>
  </si>
  <si>
    <r>
      <t>(E</t>
    </r>
    <r>
      <rPr>
        <vertAlign val="subscript"/>
        <sz val="10"/>
        <color indexed="8"/>
        <rFont val="Times New Roman"/>
        <family val="1"/>
      </rPr>
      <t>S</t>
    </r>
    <r>
      <rPr>
        <sz val="10"/>
        <color indexed="8"/>
        <rFont val="Times New Roman"/>
        <family val="1"/>
      </rPr>
      <t>)</t>
    </r>
  </si>
  <si>
    <r>
      <t>(GH</t>
    </r>
    <r>
      <rPr>
        <vertAlign val="subscript"/>
        <sz val="10"/>
        <color indexed="8"/>
        <rFont val="Times New Roman"/>
        <family val="1"/>
      </rPr>
      <t>P</t>
    </r>
    <r>
      <rPr>
        <sz val="10"/>
        <color indexed="8"/>
        <rFont val="Times New Roman"/>
        <family val="1"/>
      </rPr>
      <t>)</t>
    </r>
  </si>
  <si>
    <r>
      <t>(NH</t>
    </r>
    <r>
      <rPr>
        <vertAlign val="subscript"/>
        <sz val="10"/>
        <color indexed="8"/>
        <rFont val="Times New Roman"/>
        <family val="1"/>
      </rPr>
      <t>P</t>
    </r>
    <r>
      <rPr>
        <sz val="10"/>
        <color indexed="8"/>
        <rFont val="Times New Roman"/>
        <family val="1"/>
      </rPr>
      <t>)</t>
    </r>
  </si>
  <si>
    <r>
      <t>(NG</t>
    </r>
    <r>
      <rPr>
        <vertAlign val="subscript"/>
        <sz val="10"/>
        <color indexed="8"/>
        <rFont val="Times New Roman"/>
        <family val="1"/>
      </rPr>
      <t>S</t>
    </r>
    <r>
      <rPr>
        <sz val="10"/>
        <color indexed="8"/>
        <rFont val="Times New Roman"/>
        <family val="1"/>
      </rPr>
      <t>)</t>
    </r>
  </si>
  <si>
    <r>
      <t>(IC</t>
    </r>
    <r>
      <rPr>
        <vertAlign val="subscript"/>
        <sz val="10"/>
        <color indexed="8"/>
        <rFont val="Times New Roman"/>
        <family val="1"/>
      </rPr>
      <t>1</t>
    </r>
    <r>
      <rPr>
        <sz val="10"/>
        <color indexed="8"/>
        <rFont val="Times New Roman"/>
        <family val="1"/>
      </rPr>
      <t>)</t>
    </r>
  </si>
  <si>
    <r>
      <t>(IC</t>
    </r>
    <r>
      <rPr>
        <vertAlign val="subscript"/>
        <sz val="10"/>
        <color indexed="8"/>
        <rFont val="Times New Roman"/>
        <family val="1"/>
      </rPr>
      <t>2</t>
    </r>
    <r>
      <rPr>
        <sz val="10"/>
        <color indexed="8"/>
        <rFont val="Times New Roman"/>
        <family val="1"/>
      </rPr>
      <t>)</t>
    </r>
  </si>
  <si>
    <r>
      <t>(IC</t>
    </r>
    <r>
      <rPr>
        <vertAlign val="subscript"/>
        <sz val="10"/>
        <color indexed="8"/>
        <rFont val="Times New Roman"/>
        <family val="1"/>
      </rPr>
      <t>3</t>
    </r>
    <r>
      <rPr>
        <sz val="10"/>
        <color indexed="8"/>
        <rFont val="Times New Roman"/>
        <family val="1"/>
      </rPr>
      <t>)</t>
    </r>
  </si>
  <si>
    <r>
      <t>(IC</t>
    </r>
    <r>
      <rPr>
        <vertAlign val="subscript"/>
        <sz val="10"/>
        <color indexed="8"/>
        <rFont val="Times New Roman"/>
        <family val="1"/>
      </rPr>
      <t>4</t>
    </r>
    <r>
      <rPr>
        <sz val="10"/>
        <color indexed="8"/>
        <rFont val="Times New Roman"/>
        <family val="1"/>
      </rPr>
      <t>)</t>
    </r>
  </si>
  <si>
    <t>Gross Methane Gas Production</t>
  </si>
  <si>
    <t>Gross Electricity Production</t>
  </si>
  <si>
    <t>Electricity Savings</t>
  </si>
  <si>
    <t>Gross Heat Production</t>
  </si>
  <si>
    <t>Net Heat Production</t>
  </si>
  <si>
    <t>Natural Gas Savings</t>
  </si>
  <si>
    <t xml:space="preserve">Mix Tank/Manure Collection </t>
  </si>
  <si>
    <t>Digester</t>
  </si>
  <si>
    <t>Energy Conversion</t>
  </si>
  <si>
    <t>Miscellaneous</t>
  </si>
  <si>
    <r>
      <rPr>
        <b/>
        <sz val="10"/>
        <color indexed="8"/>
        <rFont val="Times New Roman"/>
        <family val="1"/>
      </rPr>
      <t xml:space="preserve">Eq. 5) </t>
    </r>
    <r>
      <rPr>
        <sz val="10"/>
        <color indexed="8"/>
        <rFont val="Times New Roman"/>
        <family val="1"/>
      </rPr>
      <t>Gross Electricity Production (GE</t>
    </r>
    <r>
      <rPr>
        <vertAlign val="subscript"/>
        <sz val="10"/>
        <color indexed="8"/>
        <rFont val="Times New Roman"/>
        <family val="1"/>
      </rPr>
      <t>P</t>
    </r>
    <r>
      <rPr>
        <sz val="10"/>
        <color indexed="8"/>
        <rFont val="Times New Roman"/>
        <family val="1"/>
      </rPr>
      <t>)</t>
    </r>
  </si>
  <si>
    <r>
      <rPr>
        <b/>
        <sz val="10"/>
        <color indexed="8"/>
        <rFont val="Times New Roman"/>
        <family val="1"/>
      </rPr>
      <t xml:space="preserve">Eq. 9) </t>
    </r>
    <r>
      <rPr>
        <sz val="10"/>
        <color indexed="8"/>
        <rFont val="Times New Roman"/>
        <family val="1"/>
      </rPr>
      <t>Natural Gas Savings (NG</t>
    </r>
    <r>
      <rPr>
        <vertAlign val="subscript"/>
        <sz val="10"/>
        <color indexed="8"/>
        <rFont val="Times New Roman"/>
        <family val="1"/>
      </rPr>
      <t>S</t>
    </r>
    <r>
      <rPr>
        <sz val="10"/>
        <color indexed="8"/>
        <rFont val="Times New Roman"/>
        <family val="1"/>
      </rPr>
      <t>)</t>
    </r>
  </si>
  <si>
    <r>
      <rPr>
        <b/>
        <sz val="10"/>
        <color indexed="8"/>
        <rFont val="Times New Roman"/>
        <family val="1"/>
      </rPr>
      <t>N. 6)</t>
    </r>
    <r>
      <rPr>
        <sz val="10"/>
        <color indexed="8"/>
        <rFont val="Times New Roman"/>
        <family val="1"/>
      </rPr>
      <t xml:space="preserve"> This cost includes excavation/grading, cement work, manure pump, piping, installation, etc.</t>
    </r>
  </si>
  <si>
    <r>
      <rPr>
        <b/>
        <sz val="10"/>
        <color indexed="8"/>
        <rFont val="Times New Roman"/>
        <family val="1"/>
      </rPr>
      <t xml:space="preserve">N. 7) </t>
    </r>
    <r>
      <rPr>
        <sz val="10"/>
        <color indexed="8"/>
        <rFont val="Times New Roman"/>
        <family val="1"/>
      </rPr>
      <t>This cost includes excavation/grading, digester tank, heating, cover, start-up, installation, etc.</t>
    </r>
  </si>
  <si>
    <r>
      <rPr>
        <b/>
        <sz val="10"/>
        <color indexed="8"/>
        <rFont val="Times New Roman"/>
        <family val="1"/>
      </rPr>
      <t xml:space="preserve">N. 8) </t>
    </r>
    <r>
      <rPr>
        <sz val="10"/>
        <color indexed="8"/>
        <rFont val="Times New Roman"/>
        <family val="1"/>
      </rPr>
      <t>This cost includes building, gas pump/meter, piping, engine-generator set, heat recovery system, installation, etc.</t>
    </r>
  </si>
  <si>
    <r>
      <rPr>
        <b/>
        <sz val="10"/>
        <color indexed="8"/>
        <rFont val="Times New Roman"/>
        <family val="1"/>
      </rPr>
      <t xml:space="preserve">N. 9) </t>
    </r>
    <r>
      <rPr>
        <sz val="10"/>
        <color indexed="8"/>
        <rFont val="Times New Roman"/>
        <family val="1"/>
      </rPr>
      <t>This cost includes engineering, planning, permits etc.</t>
    </r>
  </si>
  <si>
    <r>
      <rPr>
        <b/>
        <sz val="10"/>
        <color indexed="8"/>
        <rFont val="Times New Roman"/>
        <family val="1"/>
      </rPr>
      <t>Rf. 2)</t>
    </r>
    <r>
      <rPr>
        <sz val="10"/>
        <color indexed="8"/>
        <rFont val="Times New Roman"/>
        <family val="1"/>
      </rPr>
      <t xml:space="preserve"> The Minnesota Project http://www.mnproject.org/</t>
    </r>
  </si>
  <si>
    <r>
      <t xml:space="preserve">/cow    </t>
    </r>
    <r>
      <rPr>
        <b/>
        <sz val="9"/>
        <color indexed="8"/>
        <rFont val="Times New Roman"/>
        <family val="1"/>
      </rPr>
      <t>(N. 6)(R. 2)</t>
    </r>
  </si>
  <si>
    <r>
      <t xml:space="preserve">/cow    </t>
    </r>
    <r>
      <rPr>
        <b/>
        <sz val="9"/>
        <color indexed="8"/>
        <rFont val="Times New Roman"/>
        <family val="1"/>
      </rPr>
      <t>(N. 7)(R. 2)</t>
    </r>
  </si>
  <si>
    <r>
      <t xml:space="preserve">/cow    </t>
    </r>
    <r>
      <rPr>
        <b/>
        <sz val="9"/>
        <color indexed="8"/>
        <rFont val="Times New Roman"/>
        <family val="1"/>
      </rPr>
      <t>(N. 8)(R. 2)</t>
    </r>
  </si>
  <si>
    <r>
      <t xml:space="preserve">/cow    </t>
    </r>
    <r>
      <rPr>
        <b/>
        <sz val="9"/>
        <color indexed="8"/>
        <rFont val="Times New Roman"/>
        <family val="1"/>
      </rPr>
      <t>(N. 9)(R. 2)</t>
    </r>
  </si>
  <si>
    <r>
      <rPr>
        <b/>
        <sz val="10"/>
        <color indexed="8"/>
        <rFont val="Times New Roman"/>
        <family val="1"/>
      </rPr>
      <t xml:space="preserve">Eq. 6) </t>
    </r>
    <r>
      <rPr>
        <sz val="10"/>
        <color indexed="8"/>
        <rFont val="Times New Roman"/>
        <family val="1"/>
      </rPr>
      <t>Electricity Savings (E</t>
    </r>
    <r>
      <rPr>
        <vertAlign val="subscript"/>
        <sz val="10"/>
        <color indexed="8"/>
        <rFont val="Times New Roman"/>
        <family val="1"/>
      </rPr>
      <t>S</t>
    </r>
    <r>
      <rPr>
        <sz val="10"/>
        <color indexed="8"/>
        <rFont val="Times New Roman"/>
        <family val="1"/>
      </rPr>
      <t>)</t>
    </r>
  </si>
  <si>
    <r>
      <rPr>
        <b/>
        <sz val="10"/>
        <color indexed="8"/>
        <rFont val="Times New Roman"/>
        <family val="1"/>
      </rPr>
      <t xml:space="preserve">Eq. 8) </t>
    </r>
    <r>
      <rPr>
        <sz val="10"/>
        <color indexed="8"/>
        <rFont val="Times New Roman"/>
        <family val="1"/>
      </rPr>
      <t>Net Heat Production (NH</t>
    </r>
    <r>
      <rPr>
        <vertAlign val="subscript"/>
        <sz val="10"/>
        <color indexed="8"/>
        <rFont val="Times New Roman"/>
        <family val="1"/>
      </rPr>
      <t>P</t>
    </r>
    <r>
      <rPr>
        <sz val="10"/>
        <color indexed="8"/>
        <rFont val="Times New Roman"/>
        <family val="1"/>
      </rPr>
      <t>)</t>
    </r>
  </si>
  <si>
    <r>
      <rPr>
        <b/>
        <sz val="10"/>
        <color indexed="8"/>
        <rFont val="Times New Roman"/>
        <family val="1"/>
      </rPr>
      <t>N. 10)</t>
    </r>
    <r>
      <rPr>
        <sz val="10"/>
        <color indexed="8"/>
        <rFont val="Times New Roman"/>
        <family val="1"/>
      </rPr>
      <t xml:space="preserve"> We assume that energy not converted into mechanical power in the engine will be converted into heat which will be recovered through a heat exchanger system.</t>
    </r>
  </si>
  <si>
    <r>
      <rPr>
        <b/>
        <sz val="10"/>
        <color indexed="8"/>
        <rFont val="Times New Roman"/>
        <family val="1"/>
      </rPr>
      <t xml:space="preserve">Eq. 7) </t>
    </r>
    <r>
      <rPr>
        <sz val="10"/>
        <color indexed="8"/>
        <rFont val="Times New Roman"/>
        <family val="1"/>
      </rPr>
      <t>Gross Heat Production (GH</t>
    </r>
    <r>
      <rPr>
        <vertAlign val="subscript"/>
        <sz val="10"/>
        <color indexed="8"/>
        <rFont val="Times New Roman"/>
        <family val="1"/>
      </rPr>
      <t>P</t>
    </r>
    <r>
      <rPr>
        <sz val="10"/>
        <color indexed="8"/>
        <rFont val="Times New Roman"/>
        <family val="1"/>
      </rPr>
      <t>) (</t>
    </r>
    <r>
      <rPr>
        <b/>
        <sz val="10"/>
        <color indexed="8"/>
        <rFont val="Times New Roman"/>
        <family val="1"/>
      </rPr>
      <t>N. 10)</t>
    </r>
  </si>
  <si>
    <t>(N. 11)</t>
  </si>
  <si>
    <r>
      <rPr>
        <b/>
        <sz val="10"/>
        <color indexed="8"/>
        <rFont val="Times New Roman"/>
        <family val="1"/>
      </rPr>
      <t xml:space="preserve">Eq. 10) </t>
    </r>
    <r>
      <rPr>
        <sz val="10"/>
        <color indexed="8"/>
        <rFont val="Times New Roman"/>
        <family val="1"/>
      </rPr>
      <t>Cost Savings (CS)</t>
    </r>
  </si>
  <si>
    <r>
      <rPr>
        <b/>
        <sz val="10"/>
        <color indexed="8"/>
        <rFont val="Times New Roman"/>
        <family val="1"/>
      </rPr>
      <t xml:space="preserve">Eq. 11) </t>
    </r>
    <r>
      <rPr>
        <sz val="10"/>
        <color indexed="8"/>
        <rFont val="Times New Roman"/>
        <family val="1"/>
      </rPr>
      <t>Implementation Costs (IC)</t>
    </r>
  </si>
  <si>
    <r>
      <rPr>
        <b/>
        <sz val="10"/>
        <color indexed="8"/>
        <rFont val="Times New Roman"/>
        <family val="1"/>
      </rPr>
      <t xml:space="preserve">N. 11) </t>
    </r>
    <r>
      <rPr>
        <sz val="10"/>
        <color indexed="8"/>
        <rFont val="Times New Roman"/>
        <family val="1"/>
      </rPr>
      <t>This includes maintenance measures such as monthly oil change, spark plug cleaning, valve adjustment, and periodic engine overhauls.</t>
    </r>
  </si>
  <si>
    <t>Annual Routine Maintenance Costs</t>
  </si>
  <si>
    <r>
      <t>(M</t>
    </r>
    <r>
      <rPr>
        <vertAlign val="subscript"/>
        <sz val="10"/>
        <color indexed="8"/>
        <rFont val="Times New Roman"/>
        <family val="1"/>
      </rPr>
      <t>C</t>
    </r>
    <r>
      <rPr>
        <sz val="10"/>
        <color indexed="8"/>
        <rFont val="Times New Roman"/>
        <family val="1"/>
      </rPr>
      <t>)</t>
    </r>
  </si>
  <si>
    <t>Total Energy (MMBtu)</t>
  </si>
  <si>
    <t>Natural Gas Energy (therms)</t>
  </si>
  <si>
    <t>Electircal Energy (kWh)</t>
  </si>
  <si>
    <r>
      <t xml:space="preserve">Eq. 4) </t>
    </r>
    <r>
      <rPr>
        <sz val="10"/>
        <color indexed="8"/>
        <rFont val="Times New Roman"/>
        <family val="1"/>
      </rPr>
      <t>Gross Methane Production (GM</t>
    </r>
    <r>
      <rPr>
        <vertAlign val="subscript"/>
        <sz val="10"/>
        <color indexed="8"/>
        <rFont val="Times New Roman"/>
        <family val="1"/>
      </rPr>
      <t>P</t>
    </r>
    <r>
      <rPr>
        <sz val="10"/>
        <color indexed="8"/>
        <rFont val="Times New Roman"/>
        <family val="1"/>
      </rPr>
      <t>)</t>
    </r>
  </si>
  <si>
    <t>AR No. #</t>
  </si>
  <si>
    <t>Recommendation</t>
  </si>
  <si>
    <t>Assessment Recommendation Summary</t>
  </si>
  <si>
    <t>Energy</t>
  </si>
  <si>
    <t>Cost</t>
  </si>
  <si>
    <t>Implementation</t>
  </si>
  <si>
    <t>(MMBtu)*</t>
  </si>
  <si>
    <t>(kWh)*</t>
  </si>
  <si>
    <t>Savings</t>
  </si>
  <si>
    <t>(Years)</t>
  </si>
  <si>
    <t>*  1 MMBtu = 1,000,000 Btu, 1 kWh = 3,413 Btu</t>
  </si>
  <si>
    <t>Background</t>
  </si>
  <si>
    <t>Proposal</t>
  </si>
  <si>
    <r>
      <t>Anaerobic digesters use bacteria and heat in an oxygen free environment to convert volatile manure into usable methane gas.  The digestion of manure occurs in four basic stages; hydrolysis, acidogenesis, acetogenesis, and methanogenesis. It is the last stage in which volatile methane gas is produced; therefore, it is important for the digester to have an appropriate manure retention time to allow the manure to fully decompose.  There are many different types of digester systems available. We recommend a plug flow digester designed to operate in the mesophilic range of 95</t>
    </r>
    <r>
      <rPr>
        <vertAlign val="superscript"/>
        <sz val="12"/>
        <color indexed="8"/>
        <rFont val="Times New Roman"/>
        <family val="1"/>
      </rPr>
      <t>o</t>
    </r>
    <r>
      <rPr>
        <sz val="12"/>
        <color indexed="8"/>
        <rFont val="Times New Roman"/>
        <family val="1"/>
      </rPr>
      <t>F– 105</t>
    </r>
    <r>
      <rPr>
        <vertAlign val="superscript"/>
        <sz val="12"/>
        <color indexed="8"/>
        <rFont val="Times New Roman"/>
        <family val="1"/>
      </rPr>
      <t>o</t>
    </r>
    <r>
      <rPr>
        <sz val="12"/>
        <color indexed="8"/>
        <rFont val="Times New Roman"/>
        <family val="1"/>
      </rPr>
      <t>F, but 95</t>
    </r>
    <r>
      <rPr>
        <vertAlign val="superscript"/>
        <sz val="12"/>
        <color indexed="8"/>
        <rFont val="Times New Roman"/>
        <family val="1"/>
      </rPr>
      <t>o</t>
    </r>
    <r>
      <rPr>
        <sz val="12"/>
        <color indexed="8"/>
        <rFont val="Times New Roman"/>
        <family val="1"/>
      </rPr>
      <t>F- 98</t>
    </r>
    <r>
      <rPr>
        <vertAlign val="superscript"/>
        <sz val="12"/>
        <color indexed="8"/>
        <rFont val="Times New Roman"/>
        <family val="1"/>
      </rPr>
      <t>o</t>
    </r>
    <r>
      <rPr>
        <sz val="12"/>
        <color indexed="8"/>
        <rFont val="Times New Roman"/>
        <family val="1"/>
      </rPr>
      <t>F is ideal, with manure solid concentrations between 11 and 14 percent.</t>
    </r>
  </si>
  <si>
    <t>Biogas is piped off and burned in a generator to produce electricity.  Waste heat from the generator is captured through a heat recovery system to provide heat for the digester core as well as the facility’s heating needs.  Excess methane that cannot be burned by the generator can be burned in a flare.  Anaerobic digesters have many benefits besides reducing energy costs.</t>
  </si>
  <si>
    <r>
      <t xml:space="preserve">Odor Control </t>
    </r>
    <r>
      <rPr>
        <sz val="12"/>
        <color indexed="8"/>
        <rFont val="Times New Roman"/>
        <family val="1"/>
      </rPr>
      <t>- The anaerobic microorganisms break down potential odor causing compounds.  This offers a reduction in odors by up to 97% almost eliminating odors completely.</t>
    </r>
  </si>
  <si>
    <r>
      <t xml:space="preserve">Clean Fertilizer - </t>
    </r>
    <r>
      <rPr>
        <sz val="12"/>
        <color indexed="8"/>
        <rFont val="Times New Roman"/>
        <family val="1"/>
      </rPr>
      <t>Because the digestion process is anaerobic and operates in the mesophilic range, it kills almost all unwanted weeds and pathogens.  The digestion process also reduces the volume of manure solids by up to 90% leaving a high quality concentrated fertilizer full of nitrogen, potassium, and phosphorous.</t>
    </r>
  </si>
  <si>
    <r>
      <t>Environmental</t>
    </r>
    <r>
      <rPr>
        <sz val="12"/>
        <color indexed="8"/>
        <rFont val="Times New Roman"/>
        <family val="1"/>
      </rPr>
      <t xml:space="preserve"> </t>
    </r>
    <r>
      <rPr>
        <b/>
        <sz val="12"/>
        <color indexed="8"/>
        <rFont val="Times New Roman"/>
        <family val="1"/>
      </rPr>
      <t xml:space="preserve">- </t>
    </r>
    <r>
      <rPr>
        <sz val="12"/>
        <color indexed="8"/>
        <rFont val="Times New Roman"/>
        <family val="1"/>
      </rPr>
      <t>Most farms store manure in pits or lagoons where methane gas is generated and released to atmosphere.  Methane gas is 21 times more potent than carbon dioxide in causing global warming.  Capturing and burning the methane gas could help reduce the rate of global warming.</t>
    </r>
  </si>
  <si>
    <t>•</t>
  </si>
  <si>
    <r>
      <t>Reduce Water Contamination</t>
    </r>
    <r>
      <rPr>
        <sz val="12"/>
        <color indexed="8"/>
        <rFont val="Times New Roman"/>
        <family val="1"/>
      </rPr>
      <t xml:space="preserve"> - The improved manure handling system used by anaerobic digesters reduces potential surface ground water contamination.</t>
    </r>
    <r>
      <rPr>
        <b/>
        <sz val="12"/>
        <color indexed="8"/>
        <rFont val="Times New Roman"/>
        <family val="1"/>
      </rPr>
      <t xml:space="preserve"> </t>
    </r>
  </si>
  <si>
    <t>Install an anaerobic digester, refinery, and generator to convert volatile manure into usable methane gas.  The generated bio gas can then be burned in a generator to produce electricity that can be sold back to the utility company.  Excess heat from the generator can be recovered and used to offset heating costs.</t>
  </si>
  <si>
    <t>Source: http://www.flickr.com/photos/kqedquest/769804439/</t>
  </si>
  <si>
    <t>*  MMBtu only represents natural gas and kWh only represents electricity.</t>
  </si>
  <si>
    <t>Note</t>
  </si>
</sst>
</file>

<file path=xl/styles.xml><?xml version="1.0" encoding="utf-8"?>
<styleSheet xmlns="http://schemas.openxmlformats.org/spreadsheetml/2006/main">
  <numFmts count="7">
    <numFmt numFmtId="6" formatCode="&quot;$&quot;#,##0_);[Red]\(&quot;$&quot;#,##0\)"/>
    <numFmt numFmtId="43" formatCode="_(* #,##0.00_);_(* \(#,##0.00\);_(* &quot;-&quot;??_);_(@_)"/>
    <numFmt numFmtId="168" formatCode="0.0"/>
    <numFmt numFmtId="169" formatCode="#,##0.0"/>
    <numFmt numFmtId="171" formatCode="#,##0.00000"/>
    <numFmt numFmtId="172" formatCode="&quot;$&quot;#,##0"/>
    <numFmt numFmtId="175" formatCode="#,##0.0;[Red]#,##0.0"/>
  </numFmts>
  <fonts count="22">
    <font>
      <sz val="11"/>
      <color indexed="8"/>
      <name val="Calibri"/>
      <family val="2"/>
    </font>
    <font>
      <sz val="8"/>
      <name val="Tahoma"/>
      <family val="2"/>
    </font>
    <font>
      <sz val="11"/>
      <color indexed="8"/>
      <name val="Times New Roman"/>
      <family val="1"/>
    </font>
    <font>
      <b/>
      <sz val="20"/>
      <color indexed="9"/>
      <name val="Times New Roman"/>
      <family val="1"/>
    </font>
    <font>
      <sz val="20"/>
      <color indexed="9"/>
      <name val="Times New Roman"/>
      <family val="1"/>
    </font>
    <font>
      <sz val="12"/>
      <color indexed="8"/>
      <name val="Times New Roman"/>
      <family val="1"/>
    </font>
    <font>
      <b/>
      <sz val="12"/>
      <color indexed="8"/>
      <name val="Times New Roman"/>
      <family val="1"/>
    </font>
    <font>
      <sz val="9"/>
      <color indexed="8"/>
      <name val="Times New Roman"/>
      <family val="1"/>
    </font>
    <font>
      <b/>
      <sz val="10"/>
      <color indexed="8"/>
      <name val="Times New Roman"/>
      <family val="1"/>
    </font>
    <font>
      <sz val="10"/>
      <color indexed="8"/>
      <name val="Times New Roman"/>
      <family val="1"/>
    </font>
    <font>
      <sz val="8"/>
      <color indexed="8"/>
      <name val="Times New Roman"/>
      <family val="1"/>
    </font>
    <font>
      <b/>
      <sz val="9"/>
      <color indexed="8"/>
      <name val="Times New Roman"/>
      <family val="1"/>
    </font>
    <font>
      <vertAlign val="superscript"/>
      <sz val="9"/>
      <color indexed="63"/>
      <name val="Times New Roman"/>
      <family val="1"/>
    </font>
    <font>
      <sz val="9"/>
      <color indexed="63"/>
      <name val="Times New Roman"/>
      <family val="1"/>
    </font>
    <font>
      <vertAlign val="superscript"/>
      <sz val="9"/>
      <color indexed="8"/>
      <name val="Times New Roman"/>
      <family val="1"/>
    </font>
    <font>
      <vertAlign val="subscript"/>
      <sz val="10"/>
      <color indexed="8"/>
      <name val="Times New Roman"/>
      <family val="1"/>
    </font>
    <font>
      <i/>
      <sz val="10"/>
      <color indexed="8"/>
      <name val="Times New Roman"/>
      <family val="1"/>
    </font>
    <font>
      <b/>
      <i/>
      <sz val="11"/>
      <color indexed="8"/>
      <name val="Times New Roman"/>
      <family val="1"/>
    </font>
    <font>
      <sz val="10"/>
      <name val="Arial"/>
      <family val="2"/>
    </font>
    <font>
      <vertAlign val="superscript"/>
      <sz val="12"/>
      <color indexed="8"/>
      <name val="Times New Roman"/>
      <family val="1"/>
    </font>
    <font>
      <sz val="11"/>
      <color theme="1"/>
      <name val="Calibri"/>
      <family val="2"/>
      <scheme val="minor"/>
    </font>
    <font>
      <sz val="9"/>
      <color rgb="FF3A434E"/>
      <name val="Times New Roman"/>
      <family val="1"/>
    </font>
  </fonts>
  <fills count="11">
    <fill>
      <patternFill patternType="none"/>
    </fill>
    <fill>
      <patternFill patternType="gray125"/>
    </fill>
    <fill>
      <patternFill patternType="solid">
        <fgColor theme="0" tint="-4.9989318521683403E-2"/>
        <bgColor indexed="9"/>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14999847407452621"/>
        <bgColor indexed="9"/>
      </patternFill>
    </fill>
    <fill>
      <patternFill patternType="solid">
        <fgColor theme="0" tint="-0.34998626667073579"/>
        <bgColor indexed="64"/>
      </patternFill>
    </fill>
    <fill>
      <patternFill patternType="solid">
        <fgColor theme="0" tint="-0.34998626667073579"/>
        <bgColor indexed="23"/>
      </patternFill>
    </fill>
    <fill>
      <patternFill patternType="solid">
        <fgColor theme="0"/>
        <bgColor indexed="23"/>
      </patternFill>
    </fill>
    <fill>
      <patternFill patternType="solid">
        <fgColor theme="0"/>
        <bgColor indexed="64"/>
      </patternFill>
    </fill>
    <fill>
      <patternFill patternType="solid">
        <fgColor theme="0"/>
        <bgColor indexed="9"/>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s>
  <cellStyleXfs count="4">
    <xf numFmtId="0" fontId="0" fillId="0" borderId="0"/>
    <xf numFmtId="43" fontId="18" fillId="0" borderId="0" applyFill="0" applyBorder="0" applyAlignment="0" applyProtection="0"/>
    <xf numFmtId="0" fontId="20" fillId="0" borderId="0"/>
    <xf numFmtId="9" fontId="18" fillId="0" borderId="0" applyFill="0" applyBorder="0" applyAlignment="0" applyProtection="0"/>
  </cellStyleXfs>
  <cellXfs count="151">
    <xf numFmtId="0" fontId="0" fillId="0" borderId="0" xfId="0"/>
    <xf numFmtId="0" fontId="2" fillId="0" borderId="0" xfId="0" applyFont="1"/>
    <xf numFmtId="0" fontId="4" fillId="0" borderId="0" xfId="0" applyFont="1" applyFill="1" applyBorder="1" applyAlignment="1">
      <alignment horizontal="left" vertical="center"/>
    </xf>
    <xf numFmtId="0" fontId="5" fillId="0" borderId="0" xfId="0" applyFont="1" applyAlignment="1"/>
    <xf numFmtId="0" fontId="5" fillId="0" borderId="0" xfId="0" applyFont="1"/>
    <xf numFmtId="0" fontId="6" fillId="0" borderId="0" xfId="0" applyFont="1" applyAlignment="1"/>
    <xf numFmtId="0" fontId="2" fillId="0" borderId="0" xfId="0" applyFont="1" applyAlignment="1"/>
    <xf numFmtId="0" fontId="6" fillId="0" borderId="0" xfId="0" applyFont="1"/>
    <xf numFmtId="0" fontId="7" fillId="0" borderId="0" xfId="0" applyFont="1" applyAlignment="1"/>
    <xf numFmtId="0" fontId="8" fillId="0" borderId="0" xfId="0" applyFont="1" applyAlignment="1"/>
    <xf numFmtId="0" fontId="2" fillId="0" borderId="0" xfId="0" applyFont="1" applyAlignment="1">
      <alignment vertical="center"/>
    </xf>
    <xf numFmtId="168" fontId="2" fillId="3" borderId="1" xfId="0" applyNumberFormat="1" applyFont="1" applyFill="1" applyBorder="1"/>
    <xf numFmtId="168" fontId="2" fillId="3" borderId="1" xfId="0" applyNumberFormat="1" applyFont="1" applyFill="1" applyBorder="1" applyAlignment="1">
      <alignment vertical="center"/>
    </xf>
    <xf numFmtId="0" fontId="7" fillId="0" borderId="0" xfId="0" applyFont="1"/>
    <xf numFmtId="169" fontId="2" fillId="3" borderId="1" xfId="0" applyNumberFormat="1" applyFont="1" applyFill="1" applyBorder="1"/>
    <xf numFmtId="169" fontId="2" fillId="3" borderId="1" xfId="0" applyNumberFormat="1" applyFont="1" applyFill="1" applyBorder="1" applyAlignment="1"/>
    <xf numFmtId="169" fontId="2" fillId="0" borderId="0" xfId="0" applyNumberFormat="1" applyFont="1" applyAlignment="1">
      <alignment horizontal="right"/>
    </xf>
    <xf numFmtId="0" fontId="5" fillId="0" borderId="0" xfId="0" applyFont="1" applyFill="1" applyBorder="1" applyAlignment="1"/>
    <xf numFmtId="0" fontId="2" fillId="0" borderId="0" xfId="0" applyFont="1" applyFill="1" applyBorder="1" applyAlignment="1"/>
    <xf numFmtId="0" fontId="2" fillId="0" borderId="0" xfId="0" applyFont="1" applyFill="1" applyBorder="1" applyAlignment="1">
      <alignment vertical="center"/>
    </xf>
    <xf numFmtId="3" fontId="2" fillId="5" borderId="2" xfId="0" applyNumberFormat="1" applyFont="1" applyFill="1" applyBorder="1" applyAlignment="1"/>
    <xf numFmtId="4" fontId="2" fillId="3" borderId="1" xfId="0" applyNumberFormat="1" applyFont="1" applyFill="1" applyBorder="1" applyAlignment="1"/>
    <xf numFmtId="0" fontId="10" fillId="0" borderId="0" xfId="0" applyFont="1" applyAlignment="1"/>
    <xf numFmtId="0" fontId="11" fillId="0" borderId="0" xfId="0" applyFont="1" applyAlignment="1">
      <alignment horizontal="right"/>
    </xf>
    <xf numFmtId="0" fontId="2" fillId="3" borderId="1" xfId="0" applyFont="1" applyFill="1" applyBorder="1"/>
    <xf numFmtId="0" fontId="7" fillId="0" borderId="0" xfId="0" applyFont="1" applyFill="1" applyBorder="1" applyAlignment="1"/>
    <xf numFmtId="0" fontId="21" fillId="0" borderId="0" xfId="0" applyFont="1"/>
    <xf numFmtId="3" fontId="2" fillId="3" borderId="1" xfId="0" applyNumberFormat="1" applyFont="1" applyFill="1" applyBorder="1" applyAlignment="1"/>
    <xf numFmtId="0" fontId="9" fillId="0" borderId="0" xfId="0" applyFont="1" applyAlignment="1">
      <alignment vertical="top" wrapText="1"/>
    </xf>
    <xf numFmtId="0" fontId="5" fillId="0" borderId="0" xfId="0" applyFont="1" applyFill="1" applyBorder="1"/>
    <xf numFmtId="3" fontId="2" fillId="3" borderId="1" xfId="0" applyNumberFormat="1" applyFont="1" applyFill="1" applyBorder="1"/>
    <xf numFmtId="0" fontId="6" fillId="0" borderId="0" xfId="0" applyFont="1" applyAlignment="1">
      <alignment vertical="top" wrapText="1"/>
    </xf>
    <xf numFmtId="0" fontId="6" fillId="0" borderId="0" xfId="0" applyFont="1" applyFill="1" applyBorder="1"/>
    <xf numFmtId="0" fontId="9" fillId="0" borderId="0" xfId="0" applyFont="1"/>
    <xf numFmtId="0" fontId="9" fillId="0" borderId="0" xfId="0" applyFont="1" applyFill="1" applyBorder="1" applyAlignment="1"/>
    <xf numFmtId="0" fontId="4" fillId="6" borderId="3" xfId="0" applyFont="1" applyFill="1" applyBorder="1" applyAlignment="1">
      <alignment horizontal="left" vertical="center"/>
    </xf>
    <xf numFmtId="0" fontId="3" fillId="7" borderId="4" xfId="0" applyFont="1" applyFill="1" applyBorder="1" applyAlignment="1">
      <alignment vertical="center"/>
    </xf>
    <xf numFmtId="0" fontId="3" fillId="7" borderId="5" xfId="0" applyFont="1" applyFill="1" applyBorder="1" applyAlignment="1">
      <alignment vertical="center"/>
    </xf>
    <xf numFmtId="0" fontId="17" fillId="0" borderId="0" xfId="0" applyFont="1" applyAlignment="1"/>
    <xf numFmtId="0" fontId="17" fillId="0" borderId="0" xfId="0" applyFont="1"/>
    <xf numFmtId="3" fontId="2" fillId="0" borderId="0" xfId="0" applyNumberFormat="1" applyFont="1"/>
    <xf numFmtId="0" fontId="9" fillId="0" borderId="0" xfId="0" applyFont="1" applyAlignment="1">
      <alignment horizontal="right"/>
    </xf>
    <xf numFmtId="0" fontId="9" fillId="0" borderId="0" xfId="0" applyFont="1" applyFill="1" applyBorder="1" applyAlignment="1">
      <alignment horizontal="right"/>
    </xf>
    <xf numFmtId="0" fontId="8" fillId="0" borderId="0" xfId="0" applyFont="1" applyAlignment="1">
      <alignment vertical="top" wrapText="1"/>
    </xf>
    <xf numFmtId="0" fontId="3" fillId="7" borderId="3" xfId="0" applyFont="1" applyFill="1" applyBorder="1" applyAlignment="1">
      <alignment vertical="center"/>
    </xf>
    <xf numFmtId="0" fontId="3" fillId="8" borderId="0" xfId="0" applyFont="1" applyFill="1" applyBorder="1" applyAlignment="1">
      <alignment vertical="center"/>
    </xf>
    <xf numFmtId="0" fontId="3" fillId="0" borderId="0" xfId="0" applyFont="1" applyFill="1" applyBorder="1" applyAlignment="1">
      <alignment vertical="center"/>
    </xf>
    <xf numFmtId="0" fontId="9" fillId="0" borderId="0" xfId="0" applyFont="1" applyAlignment="1"/>
    <xf numFmtId="0" fontId="5" fillId="0" borderId="0" xfId="0" applyFont="1" applyBorder="1" applyAlignment="1"/>
    <xf numFmtId="0" fontId="6" fillId="0" borderId="0" xfId="0" applyFont="1" applyBorder="1" applyAlignment="1"/>
    <xf numFmtId="0" fontId="7" fillId="0" borderId="0" xfId="0" applyFont="1" applyBorder="1" applyAlignment="1">
      <alignment vertical="center"/>
    </xf>
    <xf numFmtId="0" fontId="5" fillId="0" borderId="0" xfId="0" applyFont="1" applyBorder="1" applyAlignment="1">
      <alignment horizontal="right"/>
    </xf>
    <xf numFmtId="0" fontId="2" fillId="0" borderId="0" xfId="0" applyFont="1" applyBorder="1" applyAlignment="1"/>
    <xf numFmtId="0" fontId="2" fillId="0" borderId="0" xfId="0" applyFont="1" applyBorder="1"/>
    <xf numFmtId="0" fontId="2" fillId="0" borderId="0" xfId="0" applyFont="1" applyBorder="1" applyAlignment="1">
      <alignment horizontal="left"/>
    </xf>
    <xf numFmtId="0" fontId="7" fillId="0" borderId="0" xfId="0" applyFont="1" applyFill="1" applyBorder="1" applyAlignment="1">
      <alignment vertical="center"/>
    </xf>
    <xf numFmtId="0" fontId="11" fillId="0" borderId="0" xfId="0" applyFont="1" applyBorder="1" applyAlignment="1">
      <alignment horizontal="right"/>
    </xf>
    <xf numFmtId="0" fontId="9" fillId="0" borderId="0" xfId="0" applyFont="1" applyBorder="1" applyAlignment="1">
      <alignment horizontal="left" vertical="center"/>
    </xf>
    <xf numFmtId="0" fontId="2" fillId="0" borderId="0" xfId="0" applyFont="1" applyBorder="1" applyAlignment="1">
      <alignment horizontal="center"/>
    </xf>
    <xf numFmtId="0" fontId="2" fillId="0" borderId="0" xfId="0" applyFont="1" applyFill="1" applyBorder="1"/>
    <xf numFmtId="172" fontId="2" fillId="3" borderId="1" xfId="0" applyNumberFormat="1" applyFont="1" applyFill="1" applyBorder="1"/>
    <xf numFmtId="0" fontId="6" fillId="0" borderId="0" xfId="0" applyFont="1" applyAlignment="1">
      <alignment horizontal="left" vertical="top"/>
    </xf>
    <xf numFmtId="0" fontId="2" fillId="0" borderId="0" xfId="0" applyFont="1" applyBorder="1" applyAlignment="1">
      <alignment horizontal="center" vertical="center"/>
    </xf>
    <xf numFmtId="0" fontId="11" fillId="0" borderId="0" xfId="0" applyFont="1" applyBorder="1" applyAlignment="1">
      <alignment horizontal="left"/>
    </xf>
    <xf numFmtId="0" fontId="6" fillId="0" borderId="0" xfId="0" applyFont="1" applyFill="1" applyBorder="1" applyAlignment="1"/>
    <xf numFmtId="0" fontId="11" fillId="0" borderId="0" xfId="0" applyFont="1" applyFill="1" applyBorder="1" applyAlignment="1">
      <alignment horizontal="right"/>
    </xf>
    <xf numFmtId="0" fontId="9" fillId="0" borderId="0" xfId="0" applyFont="1" applyBorder="1" applyAlignment="1">
      <alignment vertical="center"/>
    </xf>
    <xf numFmtId="0" fontId="9" fillId="0" borderId="0" xfId="0" applyFont="1" applyFill="1" applyBorder="1"/>
    <xf numFmtId="175" fontId="2" fillId="0" borderId="0" xfId="0" applyNumberFormat="1" applyFont="1" applyFill="1" applyBorder="1"/>
    <xf numFmtId="0" fontId="5" fillId="0" borderId="0" xfId="0" applyFont="1" applyBorder="1" applyAlignment="1">
      <alignment horizontal="left"/>
    </xf>
    <xf numFmtId="0" fontId="17" fillId="0" borderId="0" xfId="0" applyFont="1" applyFill="1" applyBorder="1"/>
    <xf numFmtId="175" fontId="2" fillId="9" borderId="0" xfId="0" applyNumberFormat="1" applyFont="1" applyFill="1" applyBorder="1"/>
    <xf numFmtId="0" fontId="2" fillId="9" borderId="0" xfId="0" applyFont="1" applyFill="1" applyBorder="1"/>
    <xf numFmtId="172" fontId="2" fillId="9" borderId="0" xfId="0" applyNumberFormat="1" applyFont="1" applyFill="1" applyBorder="1"/>
    <xf numFmtId="172" fontId="2" fillId="10" borderId="0" xfId="0" applyNumberFormat="1" applyFont="1" applyFill="1" applyBorder="1" applyAlignment="1"/>
    <xf numFmtId="169" fontId="2" fillId="0" borderId="0" xfId="0" applyNumberFormat="1" applyFont="1" applyAlignment="1"/>
    <xf numFmtId="172" fontId="2" fillId="3" borderId="1" xfId="0" applyNumberFormat="1" applyFont="1" applyFill="1" applyBorder="1" applyAlignment="1"/>
    <xf numFmtId="172" fontId="2" fillId="5" borderId="6" xfId="0" applyNumberFormat="1" applyFont="1" applyFill="1" applyBorder="1" applyAlignment="1"/>
    <xf numFmtId="169" fontId="2" fillId="5" borderId="6" xfId="0" applyNumberFormat="1" applyFont="1" applyFill="1" applyBorder="1" applyAlignment="1"/>
    <xf numFmtId="169" fontId="2" fillId="5" borderId="1" xfId="0" applyNumberFormat="1" applyFont="1" applyFill="1" applyBorder="1" applyAlignment="1"/>
    <xf numFmtId="169" fontId="9" fillId="0" borderId="0" xfId="0" applyNumberFormat="1" applyFont="1" applyAlignment="1">
      <alignment horizontal="right"/>
    </xf>
    <xf numFmtId="0" fontId="5" fillId="0" borderId="0" xfId="0" applyFont="1" applyBorder="1"/>
    <xf numFmtId="0" fontId="6" fillId="0" borderId="0" xfId="0" applyFont="1" applyBorder="1"/>
    <xf numFmtId="0" fontId="5" fillId="9" borderId="0" xfId="0" applyFont="1" applyFill="1" applyBorder="1" applyAlignment="1"/>
    <xf numFmtId="0" fontId="6" fillId="9" borderId="0" xfId="0" applyFont="1" applyFill="1" applyBorder="1" applyAlignment="1"/>
    <xf numFmtId="0" fontId="2" fillId="9" borderId="0" xfId="0" applyFont="1" applyFill="1" applyBorder="1" applyAlignment="1"/>
    <xf numFmtId="0" fontId="9" fillId="9" borderId="0" xfId="0" applyFont="1" applyFill="1" applyBorder="1" applyAlignment="1">
      <alignment horizontal="right"/>
    </xf>
    <xf numFmtId="3" fontId="2" fillId="9" borderId="0" xfId="0" applyNumberFormat="1" applyFont="1" applyFill="1" applyBorder="1"/>
    <xf numFmtId="0" fontId="9" fillId="9" borderId="0" xfId="0" applyFont="1" applyFill="1" applyBorder="1"/>
    <xf numFmtId="0" fontId="11" fillId="9" borderId="0" xfId="0" applyFont="1" applyFill="1" applyBorder="1" applyAlignment="1">
      <alignment horizontal="right"/>
    </xf>
    <xf numFmtId="0" fontId="8" fillId="9" borderId="0" xfId="0" applyFont="1" applyFill="1" applyBorder="1" applyAlignment="1"/>
    <xf numFmtId="0" fontId="9" fillId="9" borderId="0" xfId="0" applyFont="1" applyFill="1" applyBorder="1" applyAlignment="1">
      <alignment horizontal="left" vertical="center"/>
    </xf>
    <xf numFmtId="0" fontId="2" fillId="9" borderId="0" xfId="0" applyFont="1" applyFill="1" applyBorder="1" applyAlignment="1">
      <alignment horizontal="center"/>
    </xf>
    <xf numFmtId="169" fontId="2" fillId="9" borderId="0" xfId="0" applyNumberFormat="1" applyFont="1" applyFill="1" applyBorder="1"/>
    <xf numFmtId="0" fontId="9" fillId="9" borderId="0" xfId="0" applyFont="1" applyFill="1" applyBorder="1" applyAlignment="1"/>
    <xf numFmtId="169" fontId="2" fillId="9" borderId="0" xfId="0" applyNumberFormat="1" applyFont="1" applyFill="1" applyBorder="1" applyAlignment="1"/>
    <xf numFmtId="0" fontId="5" fillId="9" borderId="0" xfId="0" applyFont="1" applyFill="1" applyBorder="1"/>
    <xf numFmtId="0" fontId="7" fillId="9" borderId="0" xfId="0" applyFont="1" applyFill="1" applyBorder="1" applyAlignment="1">
      <alignment vertical="center"/>
    </xf>
    <xf numFmtId="0" fontId="2" fillId="9" borderId="0" xfId="0" applyFont="1" applyFill="1" applyBorder="1" applyAlignment="1">
      <alignment horizontal="center" vertical="center"/>
    </xf>
    <xf numFmtId="169" fontId="9" fillId="9" borderId="0" xfId="0" applyNumberFormat="1" applyFont="1" applyFill="1" applyBorder="1" applyAlignment="1">
      <alignment horizontal="right"/>
    </xf>
    <xf numFmtId="0" fontId="7" fillId="9" borderId="0" xfId="0" applyFont="1" applyFill="1" applyBorder="1" applyAlignment="1"/>
    <xf numFmtId="169" fontId="2" fillId="10" borderId="0" xfId="0" applyNumberFormat="1" applyFont="1" applyFill="1" applyBorder="1" applyAlignment="1"/>
    <xf numFmtId="0" fontId="17" fillId="9" borderId="0" xfId="0" applyFont="1" applyFill="1" applyBorder="1"/>
    <xf numFmtId="0" fontId="11" fillId="9" borderId="0" xfId="0" applyFont="1" applyFill="1" applyBorder="1" applyAlignment="1">
      <alignment horizontal="left"/>
    </xf>
    <xf numFmtId="0" fontId="6" fillId="9" borderId="0" xfId="0" applyFont="1" applyFill="1" applyBorder="1"/>
    <xf numFmtId="0" fontId="9" fillId="9" borderId="0" xfId="0" applyFont="1" applyFill="1" applyBorder="1" applyAlignment="1">
      <alignment vertical="center"/>
    </xf>
    <xf numFmtId="0" fontId="2" fillId="9" borderId="0" xfId="0" applyFont="1" applyFill="1" applyBorder="1" applyAlignment="1">
      <alignment horizontal="left"/>
    </xf>
    <xf numFmtId="0" fontId="8" fillId="9" borderId="0" xfId="0" applyFont="1" applyFill="1" applyBorder="1" applyAlignment="1">
      <alignment vertical="top" wrapText="1"/>
    </xf>
    <xf numFmtId="172" fontId="2" fillId="9" borderId="0" xfId="0" applyNumberFormat="1" applyFont="1" applyFill="1" applyBorder="1" applyAlignment="1"/>
    <xf numFmtId="0" fontId="5" fillId="9" borderId="0" xfId="0" applyFont="1" applyFill="1" applyBorder="1" applyAlignment="1">
      <alignment horizontal="left"/>
    </xf>
    <xf numFmtId="0" fontId="8" fillId="9" borderId="0" xfId="0" applyFont="1" applyFill="1" applyBorder="1" applyAlignment="1">
      <alignment horizontal="left" vertical="top"/>
    </xf>
    <xf numFmtId="0" fontId="8" fillId="9" borderId="0" xfId="0" applyFont="1" applyFill="1" applyBorder="1"/>
    <xf numFmtId="0" fontId="6" fillId="0" borderId="0" xfId="0" applyFont="1" applyAlignment="1">
      <alignment horizontal="center"/>
    </xf>
    <xf numFmtId="0" fontId="16" fillId="0" borderId="0" xfId="0" applyFont="1" applyBorder="1" applyAlignment="1"/>
    <xf numFmtId="0" fontId="16" fillId="0" borderId="0" xfId="0" applyFont="1" applyBorder="1" applyAlignment="1">
      <alignment horizontal="left"/>
    </xf>
    <xf numFmtId="0" fontId="5" fillId="0" borderId="0" xfId="0" applyFont="1" applyAlignment="1">
      <alignment horizontal="right"/>
    </xf>
    <xf numFmtId="0" fontId="5" fillId="0" borderId="0" xfId="0" applyFont="1" applyBorder="1" applyAlignment="1">
      <alignment vertical="top" wrapText="1"/>
    </xf>
    <xf numFmtId="0" fontId="6" fillId="0" borderId="0" xfId="0" applyFont="1" applyBorder="1" applyAlignment="1">
      <alignment vertical="top" wrapText="1"/>
    </xf>
    <xf numFmtId="0" fontId="6" fillId="0" borderId="0" xfId="0" applyFont="1" applyAlignment="1">
      <alignment horizontal="left" vertical="top" wrapText="1"/>
    </xf>
    <xf numFmtId="0" fontId="16" fillId="0" borderId="0" xfId="0" applyFont="1" applyBorder="1" applyAlignment="1">
      <alignment horizontal="left"/>
    </xf>
    <xf numFmtId="0" fontId="5" fillId="0" borderId="0" xfId="0" applyFont="1" applyAlignment="1">
      <alignment horizontal="left" vertical="top" wrapText="1"/>
    </xf>
    <xf numFmtId="0" fontId="5" fillId="0" borderId="13" xfId="0" applyFont="1" applyBorder="1" applyAlignment="1">
      <alignment horizontal="center"/>
    </xf>
    <xf numFmtId="0" fontId="5" fillId="0" borderId="14" xfId="0" applyFont="1" applyBorder="1" applyAlignment="1">
      <alignment horizontal="center"/>
    </xf>
    <xf numFmtId="0" fontId="5" fillId="0" borderId="15" xfId="0" applyFont="1" applyBorder="1" applyAlignment="1">
      <alignment horizontal="center"/>
    </xf>
    <xf numFmtId="169" fontId="5" fillId="0" borderId="18" xfId="0" applyNumberFormat="1" applyFont="1" applyBorder="1" applyAlignment="1">
      <alignment horizontal="center"/>
    </xf>
    <xf numFmtId="169" fontId="5" fillId="0" borderId="16" xfId="0" applyNumberFormat="1" applyFont="1" applyBorder="1" applyAlignment="1">
      <alignment horizontal="center"/>
    </xf>
    <xf numFmtId="3" fontId="5" fillId="0" borderId="16" xfId="0" applyNumberFormat="1" applyFont="1" applyBorder="1" applyAlignment="1">
      <alignment horizontal="center"/>
    </xf>
    <xf numFmtId="6" fontId="5" fillId="0" borderId="16" xfId="0" applyNumberFormat="1" applyFont="1" applyBorder="1" applyAlignment="1">
      <alignment horizontal="center"/>
    </xf>
    <xf numFmtId="168" fontId="5" fillId="0" borderId="16" xfId="0" applyNumberFormat="1" applyFont="1" applyBorder="1" applyAlignment="1">
      <alignment horizontal="center"/>
    </xf>
    <xf numFmtId="168" fontId="5" fillId="0" borderId="17" xfId="0" applyNumberFormat="1" applyFont="1" applyBorder="1" applyAlignment="1">
      <alignment horizontal="center"/>
    </xf>
    <xf numFmtId="0" fontId="6" fillId="0" borderId="0" xfId="0" applyFont="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5" fillId="0" borderId="1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6" fillId="0" borderId="0" xfId="0" applyFont="1" applyAlignment="1">
      <alignment vertical="top" wrapText="1"/>
    </xf>
    <xf numFmtId="0" fontId="5" fillId="0" borderId="0" xfId="0" applyFont="1" applyBorder="1" applyAlignment="1">
      <alignment horizontal="left" vertical="top" wrapText="1"/>
    </xf>
    <xf numFmtId="0" fontId="16" fillId="0" borderId="0" xfId="0" applyFont="1" applyBorder="1" applyAlignment="1">
      <alignment horizontal="center"/>
    </xf>
    <xf numFmtId="0" fontId="8" fillId="0" borderId="0" xfId="0" applyFont="1" applyAlignment="1">
      <alignment horizontal="left" vertical="top"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8" fillId="9" borderId="0" xfId="0" applyFont="1" applyFill="1" applyBorder="1" applyAlignment="1">
      <alignment horizontal="left" vertical="top" wrapText="1"/>
    </xf>
    <xf numFmtId="0" fontId="9" fillId="0" borderId="0" xfId="0" applyFont="1" applyAlignment="1">
      <alignment vertical="top" wrapText="1"/>
    </xf>
    <xf numFmtId="0" fontId="9" fillId="9" borderId="0" xfId="0" applyFont="1" applyFill="1" applyBorder="1" applyAlignment="1">
      <alignment horizontal="left" vertical="top" wrapText="1"/>
    </xf>
    <xf numFmtId="3" fontId="2" fillId="2" borderId="1" xfId="0" applyNumberFormat="1" applyFont="1" applyFill="1" applyBorder="1" applyAlignment="1" applyProtection="1">
      <alignment horizontal="right"/>
      <protection locked="0"/>
    </xf>
    <xf numFmtId="169" fontId="2" fillId="4" borderId="1" xfId="0" applyNumberFormat="1" applyFont="1" applyFill="1" applyBorder="1" applyAlignment="1" applyProtection="1">
      <alignment horizontal="right"/>
      <protection locked="0"/>
    </xf>
    <xf numFmtId="3" fontId="2" fillId="4" borderId="1" xfId="0" applyNumberFormat="1" applyFont="1" applyFill="1" applyBorder="1" applyProtection="1">
      <protection locked="0"/>
    </xf>
    <xf numFmtId="4" fontId="2" fillId="2" borderId="2" xfId="0" applyNumberFormat="1" applyFont="1" applyFill="1" applyBorder="1" applyAlignment="1" applyProtection="1">
      <alignment horizontal="right"/>
      <protection locked="0"/>
    </xf>
    <xf numFmtId="171" fontId="2" fillId="4" borderId="1" xfId="0" applyNumberFormat="1" applyFont="1" applyFill="1" applyBorder="1" applyAlignment="1" applyProtection="1">
      <protection locked="0"/>
    </xf>
  </cellXfs>
  <cellStyles count="4">
    <cellStyle name="Comma 2" xfId="1"/>
    <cellStyle name="Normal" xfId="0" builtinId="0"/>
    <cellStyle name="Normal 2" xfId="2"/>
    <cellStyle name="Percent 2"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6E6E6"/>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99999"/>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18</xdr:row>
      <xdr:rowOff>19050</xdr:rowOff>
    </xdr:from>
    <xdr:to>
      <xdr:col>21</xdr:col>
      <xdr:colOff>123825</xdr:colOff>
      <xdr:row>30</xdr:row>
      <xdr:rowOff>47625</xdr:rowOff>
    </xdr:to>
    <xdr:pic>
      <xdr:nvPicPr>
        <xdr:cNvPr id="819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00150" y="3619500"/>
          <a:ext cx="3657600" cy="2428875"/>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400050</xdr:colOff>
      <xdr:row>0</xdr:row>
      <xdr:rowOff>19050</xdr:rowOff>
    </xdr:from>
    <xdr:to>
      <xdr:col>9</xdr:col>
      <xdr:colOff>66675</xdr:colOff>
      <xdr:row>0</xdr:row>
      <xdr:rowOff>361950</xdr:rowOff>
    </xdr:to>
    <xdr:pic>
      <xdr:nvPicPr>
        <xdr:cNvPr id="1493" name="Picture 2" descr="Energy Efficiency Center Logo.bmp"/>
        <xdr:cNvPicPr>
          <a:picLocks noChangeAspect="1"/>
        </xdr:cNvPicPr>
      </xdr:nvPicPr>
      <xdr:blipFill>
        <a:blip xmlns:r="http://schemas.openxmlformats.org/officeDocument/2006/relationships" r:embed="rId1" cstate="print"/>
        <a:srcRect/>
        <a:stretch>
          <a:fillRect/>
        </a:stretch>
      </xdr:blipFill>
      <xdr:spPr bwMode="auto">
        <a:xfrm>
          <a:off x="4733925" y="19050"/>
          <a:ext cx="1809750" cy="342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400050</xdr:colOff>
      <xdr:row>0</xdr:row>
      <xdr:rowOff>19050</xdr:rowOff>
    </xdr:from>
    <xdr:to>
      <xdr:col>9</xdr:col>
      <xdr:colOff>66675</xdr:colOff>
      <xdr:row>0</xdr:row>
      <xdr:rowOff>361950</xdr:rowOff>
    </xdr:to>
    <xdr:pic>
      <xdr:nvPicPr>
        <xdr:cNvPr id="6209" name="Picture 2" descr="Energy Efficiency Center Logo.bmp"/>
        <xdr:cNvPicPr>
          <a:picLocks noChangeAspect="1"/>
        </xdr:cNvPicPr>
      </xdr:nvPicPr>
      <xdr:blipFill>
        <a:blip xmlns:r="http://schemas.openxmlformats.org/officeDocument/2006/relationships" r:embed="rId1" cstate="print"/>
        <a:srcRect/>
        <a:stretch>
          <a:fillRect/>
        </a:stretch>
      </xdr:blipFill>
      <xdr:spPr bwMode="auto">
        <a:xfrm>
          <a:off x="4733925" y="19050"/>
          <a:ext cx="1809750" cy="3429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400050</xdr:colOff>
      <xdr:row>0</xdr:row>
      <xdr:rowOff>19050</xdr:rowOff>
    </xdr:from>
    <xdr:to>
      <xdr:col>9</xdr:col>
      <xdr:colOff>66675</xdr:colOff>
      <xdr:row>0</xdr:row>
      <xdr:rowOff>361950</xdr:rowOff>
    </xdr:to>
    <xdr:pic>
      <xdr:nvPicPr>
        <xdr:cNvPr id="7193" name="Picture 2" descr="Energy Efficiency Center Logo.bmp"/>
        <xdr:cNvPicPr>
          <a:picLocks noChangeAspect="1"/>
        </xdr:cNvPicPr>
      </xdr:nvPicPr>
      <xdr:blipFill>
        <a:blip xmlns:r="http://schemas.openxmlformats.org/officeDocument/2006/relationships" r:embed="rId1" cstate="print"/>
        <a:srcRect/>
        <a:stretch>
          <a:fillRect/>
        </a:stretch>
      </xdr:blipFill>
      <xdr:spPr bwMode="auto">
        <a:xfrm>
          <a:off x="4733925" y="19050"/>
          <a:ext cx="1809750" cy="3429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3.bin"/><Relationship Id="rId5" Type="http://schemas.openxmlformats.org/officeDocument/2006/relationships/oleObject" Target="../embeddings/oleObject2.bin"/><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oleObject" Target="../embeddings/oleObject7.bin"/><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5" Type="http://schemas.openxmlformats.org/officeDocument/2006/relationships/oleObject" Target="../embeddings/oleObject5.bin"/><Relationship Id="rId4" Type="http://schemas.openxmlformats.org/officeDocument/2006/relationships/oleObject" Target="../embeddings/oleObject4.bin"/><Relationship Id="rId9" Type="http://schemas.openxmlformats.org/officeDocument/2006/relationships/oleObject" Target="../embeddings/oleObject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oleObject" Target="../embeddings/oleObject11.bin"/><Relationship Id="rId4" Type="http://schemas.openxmlformats.org/officeDocument/2006/relationships/oleObject" Target="../embeddings/oleObject10.bin"/></Relationships>
</file>

<file path=xl/worksheets/sheet1.xml><?xml version="1.0" encoding="utf-8"?>
<worksheet xmlns="http://schemas.openxmlformats.org/spreadsheetml/2006/main" xmlns:r="http://schemas.openxmlformats.org/officeDocument/2006/relationships">
  <dimension ref="A1:X40"/>
  <sheetViews>
    <sheetView showGridLines="0" tabSelected="1" view="pageBreakPreview" zoomScaleNormal="100" zoomScaleSheetLayoutView="100" workbookViewId="0">
      <selection activeCell="Y1" sqref="Y1"/>
    </sheetView>
  </sheetViews>
  <sheetFormatPr defaultRowHeight="15.75" customHeight="1"/>
  <cols>
    <col min="1" max="1" width="13.85546875" style="4" customWidth="1"/>
    <col min="2" max="23" width="2.85546875" style="4" customWidth="1"/>
    <col min="24" max="24" width="13.85546875" style="4" customWidth="1"/>
    <col min="25" max="16384" width="9.140625" style="4"/>
  </cols>
  <sheetData>
    <row r="1" spans="1:24" ht="15.75" customHeight="1">
      <c r="A1" s="130" t="s">
        <v>172</v>
      </c>
      <c r="B1" s="130"/>
      <c r="C1" s="130"/>
      <c r="D1" s="130"/>
      <c r="E1" s="130"/>
      <c r="F1" s="130"/>
      <c r="G1" s="130"/>
      <c r="H1" s="130"/>
      <c r="I1" s="130"/>
      <c r="J1" s="130"/>
      <c r="K1" s="130"/>
      <c r="L1" s="130"/>
      <c r="M1" s="130"/>
      <c r="N1" s="130"/>
      <c r="O1" s="130"/>
      <c r="P1" s="130"/>
      <c r="Q1" s="130"/>
      <c r="R1" s="130"/>
      <c r="S1" s="130"/>
      <c r="T1" s="130"/>
      <c r="U1" s="130"/>
      <c r="V1" s="130"/>
      <c r="W1" s="130"/>
      <c r="X1" s="130"/>
    </row>
    <row r="2" spans="1:24" ht="15.75" customHeight="1">
      <c r="A2" s="130" t="s">
        <v>73</v>
      </c>
      <c r="B2" s="130"/>
      <c r="C2" s="130"/>
      <c r="D2" s="130"/>
      <c r="E2" s="130"/>
      <c r="F2" s="130"/>
      <c r="G2" s="130"/>
      <c r="H2" s="130"/>
      <c r="I2" s="130"/>
      <c r="J2" s="130"/>
      <c r="K2" s="130"/>
      <c r="L2" s="130"/>
      <c r="M2" s="130"/>
      <c r="N2" s="130"/>
      <c r="O2" s="130"/>
      <c r="P2" s="130"/>
      <c r="Q2" s="130"/>
      <c r="R2" s="130"/>
      <c r="S2" s="130"/>
      <c r="T2" s="130"/>
      <c r="U2" s="130"/>
      <c r="V2" s="130"/>
      <c r="W2" s="130"/>
      <c r="X2" s="130"/>
    </row>
    <row r="3" spans="1:24" ht="15.75" customHeight="1">
      <c r="A3" s="112"/>
      <c r="B3" s="112"/>
      <c r="C3" s="112"/>
      <c r="D3" s="112"/>
      <c r="E3" s="112"/>
      <c r="F3" s="112"/>
      <c r="G3" s="112"/>
      <c r="H3" s="112"/>
      <c r="I3" s="112"/>
      <c r="J3" s="112"/>
      <c r="K3" s="112"/>
      <c r="L3" s="112"/>
      <c r="M3" s="112"/>
      <c r="N3" s="112"/>
      <c r="O3" s="112"/>
      <c r="P3" s="112"/>
      <c r="Q3" s="112"/>
      <c r="R3" s="112"/>
      <c r="S3" s="112"/>
      <c r="T3" s="112"/>
      <c r="U3" s="112"/>
      <c r="V3" s="112"/>
      <c r="W3" s="112"/>
      <c r="X3" s="112"/>
    </row>
    <row r="4" spans="1:24" ht="15.75" customHeight="1">
      <c r="A4" s="112"/>
      <c r="B4" s="112"/>
      <c r="C4" s="112"/>
      <c r="D4" s="112"/>
      <c r="E4" s="112"/>
      <c r="F4" s="112"/>
      <c r="G4" s="112"/>
      <c r="H4" s="112"/>
      <c r="I4" s="112"/>
      <c r="J4" s="112"/>
      <c r="K4" s="112"/>
      <c r="L4" s="112"/>
      <c r="M4" s="112"/>
      <c r="N4" s="112"/>
      <c r="O4" s="112"/>
      <c r="P4" s="112"/>
      <c r="Q4" s="112"/>
      <c r="R4" s="112"/>
      <c r="S4" s="112"/>
      <c r="T4" s="112"/>
      <c r="U4" s="112"/>
      <c r="V4" s="112"/>
      <c r="W4" s="112"/>
      <c r="X4" s="112"/>
    </row>
    <row r="5" spans="1:24" ht="15.75" customHeight="1">
      <c r="A5" s="7" t="s">
        <v>173</v>
      </c>
      <c r="B5" s="112"/>
      <c r="C5" s="112"/>
      <c r="D5" s="112"/>
      <c r="E5" s="112"/>
      <c r="F5" s="112"/>
      <c r="G5" s="112"/>
      <c r="H5" s="112"/>
      <c r="I5" s="112"/>
      <c r="J5" s="112"/>
      <c r="K5" s="112"/>
      <c r="L5" s="112"/>
      <c r="M5" s="112"/>
      <c r="N5" s="112"/>
      <c r="O5" s="112"/>
      <c r="P5" s="112"/>
      <c r="Q5" s="112"/>
      <c r="R5" s="112"/>
      <c r="S5" s="112"/>
      <c r="T5" s="112"/>
      <c r="U5" s="112"/>
      <c r="V5" s="112"/>
      <c r="W5" s="112"/>
      <c r="X5" s="112"/>
    </row>
    <row r="6" spans="1:24" ht="15.75" customHeight="1">
      <c r="A6" s="7"/>
      <c r="B6" s="112"/>
      <c r="C6" s="112"/>
      <c r="D6" s="112"/>
      <c r="E6" s="112"/>
      <c r="F6" s="112"/>
      <c r="G6" s="112"/>
      <c r="H6" s="112"/>
      <c r="I6" s="112"/>
      <c r="J6" s="112"/>
      <c r="K6" s="112"/>
      <c r="L6" s="112"/>
      <c r="M6" s="112"/>
      <c r="N6" s="112"/>
      <c r="O6" s="112"/>
      <c r="P6" s="112"/>
      <c r="Q6" s="112"/>
      <c r="R6" s="112"/>
      <c r="S6" s="112"/>
      <c r="T6" s="112"/>
      <c r="U6" s="112"/>
      <c r="V6" s="112"/>
      <c r="W6" s="112"/>
      <c r="X6" s="112"/>
    </row>
    <row r="7" spans="1:24" ht="15.75" customHeight="1">
      <c r="A7" s="120" t="str">
        <f>"We recommend installing an anaerobic digester to convert volatile manure into usable methane gas."&amp;" Bio gas can be burned in a generator to provide an alternative source for "&amp;TEXT(Calculation3!M4,"00.0%")&amp;" of your electricity while producing excess heat to reduce boiler natural gas use by "&amp;TEXT(Calculation3!M5,"00.0%")&amp;"."</f>
        <v>We recommend installing an anaerobic digester to convert volatile manure into usable methane gas. Bio gas can be burned in a generator to provide an alternative source for 25.1% of your electricity while producing excess heat to reduce boiler natural gas use by 93.0%.</v>
      </c>
      <c r="B7" s="120"/>
      <c r="C7" s="120"/>
      <c r="D7" s="120"/>
      <c r="E7" s="120"/>
      <c r="F7" s="120"/>
      <c r="G7" s="120"/>
      <c r="H7" s="120"/>
      <c r="I7" s="120"/>
      <c r="J7" s="120"/>
      <c r="K7" s="120"/>
      <c r="L7" s="120"/>
      <c r="M7" s="120"/>
      <c r="N7" s="120"/>
      <c r="O7" s="120"/>
      <c r="P7" s="120"/>
      <c r="Q7" s="120"/>
      <c r="R7" s="120"/>
      <c r="S7" s="120"/>
      <c r="T7" s="120"/>
      <c r="U7" s="120"/>
      <c r="V7" s="120"/>
      <c r="W7" s="120"/>
      <c r="X7" s="120"/>
    </row>
    <row r="8" spans="1:24" ht="15.75" customHeight="1">
      <c r="A8" s="120"/>
      <c r="B8" s="120"/>
      <c r="C8" s="120"/>
      <c r="D8" s="120"/>
      <c r="E8" s="120"/>
      <c r="F8" s="120"/>
      <c r="G8" s="120"/>
      <c r="H8" s="120"/>
      <c r="I8" s="120"/>
      <c r="J8" s="120"/>
      <c r="K8" s="120"/>
      <c r="L8" s="120"/>
      <c r="M8" s="120"/>
      <c r="N8" s="120"/>
      <c r="O8" s="120"/>
      <c r="P8" s="120"/>
      <c r="Q8" s="120"/>
      <c r="R8" s="120"/>
      <c r="S8" s="120"/>
      <c r="T8" s="120"/>
      <c r="U8" s="120"/>
      <c r="V8" s="120"/>
      <c r="W8" s="120"/>
      <c r="X8" s="120"/>
    </row>
    <row r="9" spans="1:24" ht="15.75" customHeight="1">
      <c r="A9" s="120"/>
      <c r="B9" s="120"/>
      <c r="C9" s="120"/>
      <c r="D9" s="120"/>
      <c r="E9" s="120"/>
      <c r="F9" s="120"/>
      <c r="G9" s="120"/>
      <c r="H9" s="120"/>
      <c r="I9" s="120"/>
      <c r="J9" s="120"/>
      <c r="K9" s="120"/>
      <c r="L9" s="120"/>
      <c r="M9" s="120"/>
      <c r="N9" s="120"/>
      <c r="O9" s="120"/>
      <c r="P9" s="120"/>
      <c r="Q9" s="120"/>
      <c r="R9" s="120"/>
      <c r="S9" s="120"/>
      <c r="T9" s="120"/>
      <c r="U9" s="120"/>
      <c r="V9" s="120"/>
      <c r="W9" s="120"/>
      <c r="X9" s="120"/>
    </row>
    <row r="10" spans="1:24" ht="15.75" customHeight="1" thickBot="1"/>
    <row r="11" spans="1:24" ht="15.75" customHeight="1" thickTop="1">
      <c r="B11" s="131" t="s">
        <v>174</v>
      </c>
      <c r="C11" s="132"/>
      <c r="D11" s="132"/>
      <c r="E11" s="132"/>
      <c r="F11" s="132"/>
      <c r="G11" s="132"/>
      <c r="H11" s="132"/>
      <c r="I11" s="132"/>
      <c r="J11" s="132"/>
      <c r="K11" s="132"/>
      <c r="L11" s="132"/>
      <c r="M11" s="132"/>
      <c r="N11" s="132"/>
      <c r="O11" s="132"/>
      <c r="P11" s="132"/>
      <c r="Q11" s="132"/>
      <c r="R11" s="132"/>
      <c r="S11" s="132"/>
      <c r="T11" s="132"/>
      <c r="U11" s="132"/>
      <c r="V11" s="132"/>
      <c r="W11" s="133"/>
    </row>
    <row r="12" spans="1:24" ht="15.75" customHeight="1">
      <c r="B12" s="134" t="s">
        <v>175</v>
      </c>
      <c r="C12" s="135"/>
      <c r="D12" s="135"/>
      <c r="E12" s="135"/>
      <c r="F12" s="135" t="s">
        <v>175</v>
      </c>
      <c r="G12" s="135"/>
      <c r="H12" s="135"/>
      <c r="I12" s="135"/>
      <c r="J12" s="135" t="s">
        <v>176</v>
      </c>
      <c r="K12" s="135"/>
      <c r="L12" s="135"/>
      <c r="M12" s="135"/>
      <c r="N12" s="135" t="s">
        <v>177</v>
      </c>
      <c r="O12" s="135"/>
      <c r="P12" s="135"/>
      <c r="Q12" s="135"/>
      <c r="R12" s="135"/>
      <c r="S12" s="135"/>
      <c r="T12" s="135" t="s">
        <v>119</v>
      </c>
      <c r="U12" s="135"/>
      <c r="V12" s="135"/>
      <c r="W12" s="136"/>
    </row>
    <row r="13" spans="1:24" ht="15.75" customHeight="1">
      <c r="B13" s="121" t="s">
        <v>178</v>
      </c>
      <c r="C13" s="122"/>
      <c r="D13" s="122"/>
      <c r="E13" s="122"/>
      <c r="F13" s="122" t="s">
        <v>179</v>
      </c>
      <c r="G13" s="122"/>
      <c r="H13" s="122"/>
      <c r="I13" s="122"/>
      <c r="J13" s="122" t="s">
        <v>180</v>
      </c>
      <c r="K13" s="122"/>
      <c r="L13" s="122"/>
      <c r="M13" s="122"/>
      <c r="N13" s="122" t="s">
        <v>176</v>
      </c>
      <c r="O13" s="122"/>
      <c r="P13" s="122"/>
      <c r="Q13" s="122"/>
      <c r="R13" s="122"/>
      <c r="S13" s="122"/>
      <c r="T13" s="122" t="s">
        <v>181</v>
      </c>
      <c r="U13" s="122"/>
      <c r="V13" s="122"/>
      <c r="W13" s="123"/>
    </row>
    <row r="14" spans="1:24" ht="15.75" customHeight="1" thickBot="1">
      <c r="B14" s="124">
        <f>Calculation3!M6</f>
        <v>11441.330879999998</v>
      </c>
      <c r="C14" s="125"/>
      <c r="D14" s="125"/>
      <c r="E14" s="125"/>
      <c r="F14" s="126">
        <f>Calculation3!M8</f>
        <v>628552.45824787579</v>
      </c>
      <c r="G14" s="126"/>
      <c r="H14" s="126"/>
      <c r="I14" s="126"/>
      <c r="J14" s="127">
        <f>Calculation3!M9</f>
        <v>120688.43631239378</v>
      </c>
      <c r="K14" s="127"/>
      <c r="L14" s="127"/>
      <c r="M14" s="127"/>
      <c r="N14" s="127">
        <f>Calculation3!M10</f>
        <v>540150</v>
      </c>
      <c r="O14" s="127"/>
      <c r="P14" s="127"/>
      <c r="Q14" s="127"/>
      <c r="R14" s="127"/>
      <c r="S14" s="127"/>
      <c r="T14" s="128">
        <f>Calculation3!M11</f>
        <v>4.4755737708114687</v>
      </c>
      <c r="U14" s="128"/>
      <c r="V14" s="128"/>
      <c r="W14" s="129"/>
    </row>
    <row r="15" spans="1:24" ht="15.75" customHeight="1" thickTop="1">
      <c r="B15" s="119" t="s">
        <v>194</v>
      </c>
      <c r="C15" s="119"/>
      <c r="D15" s="119"/>
      <c r="E15" s="119"/>
      <c r="F15" s="119"/>
      <c r="G15" s="119"/>
      <c r="H15" s="119"/>
      <c r="I15" s="119"/>
      <c r="J15" s="119"/>
      <c r="K15" s="119"/>
      <c r="L15" s="119"/>
      <c r="M15" s="119"/>
      <c r="N15" s="119"/>
      <c r="O15" s="119"/>
      <c r="P15" s="119"/>
      <c r="Q15" s="119"/>
      <c r="R15" s="119"/>
      <c r="S15" s="119"/>
      <c r="T15" s="119"/>
      <c r="U15" s="119"/>
      <c r="V15" s="119"/>
      <c r="W15" s="119"/>
    </row>
    <row r="16" spans="1:24" ht="15.75" customHeight="1">
      <c r="B16" s="119" t="s">
        <v>182</v>
      </c>
      <c r="C16" s="119"/>
      <c r="D16" s="119"/>
      <c r="E16" s="119"/>
      <c r="F16" s="119"/>
      <c r="G16" s="119"/>
      <c r="H16" s="119"/>
      <c r="I16" s="119"/>
      <c r="J16" s="119"/>
      <c r="K16" s="119"/>
      <c r="L16" s="119"/>
      <c r="M16" s="119"/>
      <c r="N16" s="119"/>
      <c r="O16" s="119"/>
      <c r="P16" s="119"/>
      <c r="Q16" s="119"/>
      <c r="R16" s="119"/>
      <c r="S16" s="119"/>
      <c r="T16" s="119"/>
      <c r="U16" s="119"/>
      <c r="V16" s="119"/>
      <c r="W16" s="119"/>
    </row>
    <row r="17" spans="1:24" ht="15.75" customHeight="1">
      <c r="B17" s="114"/>
      <c r="C17" s="114"/>
      <c r="D17" s="114"/>
      <c r="E17" s="114"/>
      <c r="F17" s="114"/>
      <c r="G17" s="114"/>
      <c r="H17" s="114"/>
      <c r="I17" s="114"/>
      <c r="J17" s="114"/>
      <c r="K17" s="114"/>
      <c r="L17" s="114"/>
      <c r="M17" s="114"/>
      <c r="N17" s="114"/>
      <c r="O17" s="114"/>
      <c r="P17" s="114"/>
      <c r="Q17" s="114"/>
      <c r="R17" s="114"/>
      <c r="S17" s="114"/>
      <c r="T17" s="114"/>
      <c r="U17" s="114"/>
      <c r="V17" s="114"/>
      <c r="W17" s="114"/>
    </row>
    <row r="19" spans="1:24" ht="15.75" customHeight="1">
      <c r="A19" s="7" t="s">
        <v>183</v>
      </c>
    </row>
    <row r="21" spans="1:24" ht="15.75" customHeight="1">
      <c r="A21" s="120" t="s">
        <v>185</v>
      </c>
      <c r="B21" s="120"/>
      <c r="C21" s="120"/>
      <c r="D21" s="120"/>
      <c r="E21" s="120"/>
      <c r="F21" s="120"/>
      <c r="G21" s="120"/>
      <c r="H21" s="120"/>
      <c r="I21" s="120"/>
      <c r="J21" s="120"/>
      <c r="K21" s="120"/>
      <c r="L21" s="120"/>
      <c r="M21" s="120"/>
      <c r="N21" s="120"/>
      <c r="O21" s="120"/>
      <c r="P21" s="120"/>
      <c r="Q21" s="120"/>
      <c r="R21" s="120"/>
      <c r="S21" s="120"/>
      <c r="T21" s="120"/>
      <c r="U21" s="120"/>
      <c r="V21" s="120"/>
      <c r="W21" s="120"/>
      <c r="X21" s="120"/>
    </row>
    <row r="22" spans="1:24"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row>
    <row r="23" spans="1:24"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row>
    <row r="24" spans="1:24"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row>
    <row r="25" spans="1:24"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row>
    <row r="26" spans="1:24"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row>
    <row r="27" spans="1:24"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row>
    <row r="28" spans="1:24"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row>
    <row r="29" spans="1:24" ht="15.75" customHeight="1">
      <c r="A29" s="120" t="s">
        <v>186</v>
      </c>
      <c r="B29" s="120"/>
      <c r="C29" s="120"/>
      <c r="D29" s="120"/>
      <c r="E29" s="120"/>
      <c r="F29" s="120"/>
      <c r="G29" s="120"/>
      <c r="H29" s="120"/>
      <c r="I29" s="120"/>
      <c r="J29" s="120"/>
      <c r="K29" s="120"/>
      <c r="L29" s="120"/>
      <c r="M29" s="120"/>
      <c r="N29" s="120"/>
      <c r="O29" s="120"/>
      <c r="P29" s="120"/>
      <c r="Q29" s="120"/>
      <c r="R29" s="120"/>
      <c r="S29" s="120"/>
      <c r="T29" s="120"/>
      <c r="U29" s="120"/>
      <c r="V29" s="120"/>
      <c r="W29" s="120"/>
      <c r="X29" s="120"/>
    </row>
    <row r="30" spans="1:24"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row>
    <row r="31" spans="1:24"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row>
    <row r="33" spans="1:24" ht="15.75" customHeight="1">
      <c r="A33" s="115" t="s">
        <v>190</v>
      </c>
      <c r="B33" s="118" t="s">
        <v>187</v>
      </c>
      <c r="C33" s="118"/>
      <c r="D33" s="118"/>
      <c r="E33" s="118"/>
      <c r="F33" s="118"/>
      <c r="G33" s="118"/>
      <c r="H33" s="118"/>
      <c r="I33" s="118"/>
      <c r="J33" s="118"/>
      <c r="K33" s="118"/>
      <c r="L33" s="118"/>
      <c r="M33" s="118"/>
      <c r="N33" s="118"/>
      <c r="O33" s="118"/>
      <c r="P33" s="118"/>
      <c r="Q33" s="118"/>
      <c r="R33" s="118"/>
      <c r="S33" s="118"/>
      <c r="T33" s="118"/>
      <c r="U33" s="118"/>
      <c r="V33" s="118"/>
      <c r="W33" s="118"/>
      <c r="X33" s="118"/>
    </row>
    <row r="34" spans="1:24" ht="15.75" customHeight="1">
      <c r="B34" s="118"/>
      <c r="C34" s="118"/>
      <c r="D34" s="118"/>
      <c r="E34" s="118"/>
      <c r="F34" s="118"/>
      <c r="G34" s="118"/>
      <c r="H34" s="118"/>
      <c r="I34" s="118"/>
      <c r="J34" s="118"/>
      <c r="K34" s="118"/>
      <c r="L34" s="118"/>
      <c r="M34" s="118"/>
      <c r="N34" s="118"/>
      <c r="O34" s="118"/>
      <c r="P34" s="118"/>
      <c r="Q34" s="118"/>
      <c r="R34" s="118"/>
      <c r="S34" s="118"/>
      <c r="T34" s="118"/>
      <c r="U34" s="118"/>
      <c r="V34" s="118"/>
      <c r="W34" s="118"/>
      <c r="X34" s="118"/>
    </row>
    <row r="35" spans="1:24" ht="15.75" customHeight="1">
      <c r="B35" s="118"/>
      <c r="C35" s="118"/>
      <c r="D35" s="118"/>
      <c r="E35" s="118"/>
      <c r="F35" s="118"/>
      <c r="G35" s="118"/>
      <c r="H35" s="118"/>
      <c r="I35" s="118"/>
      <c r="J35" s="118"/>
      <c r="K35" s="118"/>
      <c r="L35" s="118"/>
      <c r="M35" s="118"/>
      <c r="N35" s="118"/>
      <c r="O35" s="118"/>
      <c r="P35" s="118"/>
      <c r="Q35" s="118"/>
      <c r="R35" s="118"/>
      <c r="S35" s="118"/>
      <c r="T35" s="118"/>
      <c r="U35" s="118"/>
      <c r="V35" s="118"/>
      <c r="W35" s="118"/>
      <c r="X35" s="118"/>
    </row>
    <row r="37" spans="1:24" ht="15.75" customHeight="1">
      <c r="A37" s="115" t="s">
        <v>190</v>
      </c>
      <c r="B37" s="118" t="s">
        <v>188</v>
      </c>
      <c r="C37" s="118"/>
      <c r="D37" s="118"/>
      <c r="E37" s="118"/>
      <c r="F37" s="118"/>
      <c r="G37" s="118"/>
      <c r="H37" s="118"/>
      <c r="I37" s="118"/>
      <c r="J37" s="118"/>
      <c r="K37" s="118"/>
      <c r="L37" s="118"/>
      <c r="M37" s="118"/>
      <c r="N37" s="118"/>
      <c r="O37" s="118"/>
      <c r="P37" s="118"/>
      <c r="Q37" s="118"/>
      <c r="R37" s="118"/>
      <c r="S37" s="118"/>
      <c r="T37" s="118"/>
      <c r="U37" s="118"/>
      <c r="V37" s="118"/>
      <c r="W37" s="118"/>
      <c r="X37" s="118"/>
    </row>
    <row r="38" spans="1:24" ht="15.75" customHeight="1">
      <c r="B38" s="118"/>
      <c r="C38" s="118"/>
      <c r="D38" s="118"/>
      <c r="E38" s="118"/>
      <c r="F38" s="118"/>
      <c r="G38" s="118"/>
      <c r="H38" s="118"/>
      <c r="I38" s="118"/>
      <c r="J38" s="118"/>
      <c r="K38" s="118"/>
      <c r="L38" s="118"/>
      <c r="M38" s="118"/>
      <c r="N38" s="118"/>
      <c r="O38" s="118"/>
      <c r="P38" s="118"/>
      <c r="Q38" s="118"/>
      <c r="R38" s="118"/>
      <c r="S38" s="118"/>
      <c r="T38" s="118"/>
      <c r="U38" s="118"/>
      <c r="V38" s="118"/>
      <c r="W38" s="118"/>
      <c r="X38" s="118"/>
    </row>
    <row r="39" spans="1:24" ht="15.75" customHeight="1">
      <c r="B39" s="118"/>
      <c r="C39" s="118"/>
      <c r="D39" s="118"/>
      <c r="E39" s="118"/>
      <c r="F39" s="118"/>
      <c r="G39" s="118"/>
      <c r="H39" s="118"/>
      <c r="I39" s="118"/>
      <c r="J39" s="118"/>
      <c r="K39" s="118"/>
      <c r="L39" s="118"/>
      <c r="M39" s="118"/>
      <c r="N39" s="118"/>
      <c r="O39" s="118"/>
      <c r="P39" s="118"/>
      <c r="Q39" s="118"/>
      <c r="R39" s="118"/>
      <c r="S39" s="118"/>
      <c r="T39" s="118"/>
      <c r="U39" s="118"/>
      <c r="V39" s="118"/>
      <c r="W39" s="118"/>
      <c r="X39" s="118"/>
    </row>
    <row r="40" spans="1:24" ht="15.75" customHeight="1">
      <c r="B40" s="118"/>
      <c r="C40" s="118"/>
      <c r="D40" s="118"/>
      <c r="E40" s="118"/>
      <c r="F40" s="118"/>
      <c r="G40" s="118"/>
      <c r="H40" s="118"/>
      <c r="I40" s="118"/>
      <c r="J40" s="118"/>
      <c r="K40" s="118"/>
      <c r="L40" s="118"/>
      <c r="M40" s="118"/>
      <c r="N40" s="118"/>
      <c r="O40" s="118"/>
      <c r="P40" s="118"/>
      <c r="Q40" s="118"/>
      <c r="R40" s="118"/>
      <c r="S40" s="118"/>
      <c r="T40" s="118"/>
      <c r="U40" s="118"/>
      <c r="V40" s="118"/>
      <c r="W40" s="118"/>
      <c r="X40" s="118"/>
    </row>
  </sheetData>
  <sheetProtection password="E0B2" sheet="1" selectLockedCells="1"/>
  <mergeCells count="25">
    <mergeCell ref="A1:X1"/>
    <mergeCell ref="A2:X2"/>
    <mergeCell ref="B11:W11"/>
    <mergeCell ref="B12:E12"/>
    <mergeCell ref="F12:I12"/>
    <mergeCell ref="J12:M12"/>
    <mergeCell ref="N12:S12"/>
    <mergeCell ref="T12:W12"/>
    <mergeCell ref="N13:S13"/>
    <mergeCell ref="T13:W13"/>
    <mergeCell ref="B14:E14"/>
    <mergeCell ref="F14:I14"/>
    <mergeCell ref="J14:M14"/>
    <mergeCell ref="N14:S14"/>
    <mergeCell ref="T14:W14"/>
    <mergeCell ref="B37:X40"/>
    <mergeCell ref="B15:W15"/>
    <mergeCell ref="B16:W16"/>
    <mergeCell ref="A7:X9"/>
    <mergeCell ref="A21:X28"/>
    <mergeCell ref="A29:X31"/>
    <mergeCell ref="B33:X35"/>
    <mergeCell ref="B13:E13"/>
    <mergeCell ref="F13:I13"/>
    <mergeCell ref="J13:M13"/>
  </mergeCells>
  <pageMargins left="0.7" right="0.7" top="0.75" bottom="0.75" header="0.3" footer="0.3"/>
  <pageSetup orientation="portrait" r:id="rId1"/>
  <rowBreaks count="1" manualBreakCount="1">
    <brk id="44" max="23" man="1"/>
  </rowBreaks>
</worksheet>
</file>

<file path=xl/worksheets/sheet2.xml><?xml version="1.0" encoding="utf-8"?>
<worksheet xmlns="http://schemas.openxmlformats.org/spreadsheetml/2006/main" xmlns:r="http://schemas.openxmlformats.org/officeDocument/2006/relationships">
  <dimension ref="A1:X54"/>
  <sheetViews>
    <sheetView showGridLines="0" view="pageBreakPreview" zoomScaleNormal="100" zoomScaleSheetLayoutView="100" workbookViewId="0">
      <selection activeCell="Y1" sqref="Y1"/>
    </sheetView>
  </sheetViews>
  <sheetFormatPr defaultRowHeight="15.75" customHeight="1"/>
  <cols>
    <col min="1" max="1" width="13.85546875" style="4" customWidth="1"/>
    <col min="2" max="23" width="2.85546875" style="4" customWidth="1"/>
    <col min="24" max="24" width="13.85546875" style="4" customWidth="1"/>
    <col min="25" max="16384" width="9.140625" style="4"/>
  </cols>
  <sheetData>
    <row r="1" spans="1:24" ht="15.75" customHeight="1">
      <c r="A1" s="115" t="s">
        <v>190</v>
      </c>
      <c r="B1" s="137" t="s">
        <v>189</v>
      </c>
      <c r="C1" s="137"/>
      <c r="D1" s="137"/>
      <c r="E1" s="137"/>
      <c r="F1" s="137"/>
      <c r="G1" s="137"/>
      <c r="H1" s="137"/>
      <c r="I1" s="137"/>
      <c r="J1" s="137"/>
      <c r="K1" s="137"/>
      <c r="L1" s="137"/>
      <c r="M1" s="137"/>
      <c r="N1" s="137"/>
      <c r="O1" s="137"/>
      <c r="P1" s="137"/>
      <c r="Q1" s="137"/>
      <c r="R1" s="137"/>
      <c r="S1" s="137"/>
      <c r="T1" s="137"/>
      <c r="U1" s="137"/>
      <c r="V1" s="137"/>
      <c r="W1" s="137"/>
      <c r="X1" s="137"/>
    </row>
    <row r="2" spans="1:24" ht="15.75" customHeight="1">
      <c r="B2" s="137"/>
      <c r="C2" s="137"/>
      <c r="D2" s="137"/>
      <c r="E2" s="137"/>
      <c r="F2" s="137"/>
      <c r="G2" s="137"/>
      <c r="H2" s="137"/>
      <c r="I2" s="137"/>
      <c r="J2" s="137"/>
      <c r="K2" s="137"/>
      <c r="L2" s="137"/>
      <c r="M2" s="137"/>
      <c r="N2" s="137"/>
      <c r="O2" s="137"/>
      <c r="P2" s="137"/>
      <c r="Q2" s="137"/>
      <c r="R2" s="137"/>
      <c r="S2" s="137"/>
      <c r="T2" s="137"/>
      <c r="U2" s="137"/>
      <c r="V2" s="137"/>
      <c r="W2" s="137"/>
      <c r="X2" s="137"/>
    </row>
    <row r="3" spans="1:24" ht="15.75" customHeight="1">
      <c r="B3" s="137"/>
      <c r="C3" s="137"/>
      <c r="D3" s="137"/>
      <c r="E3" s="137"/>
      <c r="F3" s="137"/>
      <c r="G3" s="137"/>
      <c r="H3" s="137"/>
      <c r="I3" s="137"/>
      <c r="J3" s="137"/>
      <c r="K3" s="137"/>
      <c r="L3" s="137"/>
      <c r="M3" s="137"/>
      <c r="N3" s="137"/>
      <c r="O3" s="137"/>
      <c r="P3" s="137"/>
      <c r="Q3" s="137"/>
      <c r="R3" s="137"/>
      <c r="S3" s="137"/>
      <c r="T3" s="137"/>
      <c r="U3" s="137"/>
      <c r="V3" s="137"/>
      <c r="W3" s="137"/>
      <c r="X3" s="137"/>
    </row>
    <row r="4" spans="1:24" ht="15.75" customHeight="1">
      <c r="B4" s="137"/>
      <c r="C4" s="137"/>
      <c r="D4" s="137"/>
      <c r="E4" s="137"/>
      <c r="F4" s="137"/>
      <c r="G4" s="137"/>
      <c r="H4" s="137"/>
      <c r="I4" s="137"/>
      <c r="J4" s="137"/>
      <c r="K4" s="137"/>
      <c r="L4" s="137"/>
      <c r="M4" s="137"/>
      <c r="N4" s="137"/>
      <c r="O4" s="137"/>
      <c r="P4" s="137"/>
      <c r="Q4" s="137"/>
      <c r="R4" s="137"/>
      <c r="S4" s="137"/>
      <c r="T4" s="137"/>
      <c r="U4" s="137"/>
      <c r="V4" s="137"/>
      <c r="W4" s="137"/>
      <c r="X4" s="137"/>
    </row>
    <row r="6" spans="1:24" ht="15.75" customHeight="1">
      <c r="A6" s="115" t="s">
        <v>190</v>
      </c>
      <c r="B6" s="118" t="s">
        <v>191</v>
      </c>
      <c r="C6" s="118"/>
      <c r="D6" s="118"/>
      <c r="E6" s="118"/>
      <c r="F6" s="118"/>
      <c r="G6" s="118"/>
      <c r="H6" s="118"/>
      <c r="I6" s="118"/>
      <c r="J6" s="118"/>
      <c r="K6" s="118"/>
      <c r="L6" s="118"/>
      <c r="M6" s="118"/>
      <c r="N6" s="118"/>
      <c r="O6" s="118"/>
      <c r="P6" s="118"/>
      <c r="Q6" s="118"/>
      <c r="R6" s="118"/>
      <c r="S6" s="118"/>
      <c r="T6" s="118"/>
      <c r="U6" s="118"/>
      <c r="V6" s="118"/>
      <c r="W6" s="118"/>
      <c r="X6" s="118"/>
    </row>
    <row r="7" spans="1:24" ht="15.75" customHeight="1">
      <c r="B7" s="118"/>
      <c r="C7" s="118"/>
      <c r="D7" s="118"/>
      <c r="E7" s="118"/>
      <c r="F7" s="118"/>
      <c r="G7" s="118"/>
      <c r="H7" s="118"/>
      <c r="I7" s="118"/>
      <c r="J7" s="118"/>
      <c r="K7" s="118"/>
      <c r="L7" s="118"/>
      <c r="M7" s="118"/>
      <c r="N7" s="118"/>
      <c r="O7" s="118"/>
      <c r="P7" s="118"/>
      <c r="Q7" s="118"/>
      <c r="R7" s="118"/>
      <c r="S7" s="118"/>
      <c r="T7" s="118"/>
      <c r="U7" s="118"/>
      <c r="V7" s="118"/>
      <c r="W7" s="118"/>
      <c r="X7" s="118"/>
    </row>
    <row r="10" spans="1:24" ht="15.75" customHeight="1">
      <c r="A10" s="82" t="s">
        <v>184</v>
      </c>
      <c r="B10" s="81"/>
      <c r="C10" s="81"/>
      <c r="D10" s="81"/>
      <c r="E10" s="81"/>
      <c r="F10" s="81"/>
      <c r="G10" s="81"/>
      <c r="H10" s="81"/>
      <c r="I10" s="81"/>
      <c r="J10" s="81"/>
      <c r="K10" s="81"/>
      <c r="L10" s="81"/>
      <c r="M10" s="81"/>
      <c r="N10" s="81"/>
      <c r="O10" s="81"/>
      <c r="P10" s="81"/>
      <c r="Q10" s="81"/>
      <c r="R10" s="81"/>
      <c r="S10" s="81"/>
      <c r="T10" s="81"/>
      <c r="U10" s="81"/>
      <c r="V10" s="81"/>
      <c r="W10" s="81"/>
      <c r="X10" s="81"/>
    </row>
    <row r="11" spans="1:24" ht="15.75" customHeight="1">
      <c r="A11" s="81"/>
      <c r="B11" s="49"/>
      <c r="C11" s="49"/>
      <c r="D11" s="49"/>
      <c r="E11" s="49"/>
      <c r="F11" s="49"/>
      <c r="G11" s="49"/>
      <c r="H11" s="49"/>
      <c r="I11" s="49"/>
      <c r="J11" s="49"/>
      <c r="K11" s="49"/>
      <c r="L11" s="49"/>
      <c r="M11" s="49"/>
      <c r="N11" s="49"/>
      <c r="O11" s="49"/>
      <c r="P11" s="49"/>
      <c r="Q11" s="49"/>
      <c r="R11" s="49"/>
      <c r="S11" s="49"/>
      <c r="T11" s="49"/>
      <c r="U11" s="49"/>
      <c r="V11" s="49"/>
      <c r="W11" s="49"/>
      <c r="X11" s="81"/>
    </row>
    <row r="12" spans="1:24" ht="15.75" customHeight="1">
      <c r="A12" s="138" t="s">
        <v>192</v>
      </c>
      <c r="B12" s="138"/>
      <c r="C12" s="138"/>
      <c r="D12" s="138"/>
      <c r="E12" s="138"/>
      <c r="F12" s="138"/>
      <c r="G12" s="138"/>
      <c r="H12" s="138"/>
      <c r="I12" s="138"/>
      <c r="J12" s="138"/>
      <c r="K12" s="138"/>
      <c r="L12" s="138"/>
      <c r="M12" s="138"/>
      <c r="N12" s="138"/>
      <c r="O12" s="138"/>
      <c r="P12" s="138"/>
      <c r="Q12" s="138"/>
      <c r="R12" s="138"/>
      <c r="S12" s="138"/>
      <c r="T12" s="138"/>
      <c r="U12" s="138"/>
      <c r="V12" s="138"/>
      <c r="W12" s="138"/>
      <c r="X12" s="138"/>
    </row>
    <row r="13" spans="1:24" ht="15.75" customHeight="1">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row>
    <row r="14" spans="1:24" ht="15.75" customHeight="1">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row>
    <row r="15" spans="1:24" ht="15.75" customHeight="1">
      <c r="A15" s="81"/>
      <c r="B15" s="113"/>
      <c r="C15" s="113"/>
      <c r="D15" s="113"/>
      <c r="E15" s="113"/>
      <c r="F15" s="113"/>
      <c r="G15" s="113"/>
      <c r="H15" s="113"/>
      <c r="I15" s="113"/>
      <c r="J15" s="113"/>
      <c r="K15" s="113"/>
      <c r="L15" s="113"/>
      <c r="M15" s="113"/>
      <c r="N15" s="113"/>
      <c r="O15" s="113"/>
      <c r="P15" s="113"/>
      <c r="Q15" s="113"/>
      <c r="R15" s="113"/>
      <c r="S15" s="113"/>
      <c r="T15" s="113"/>
      <c r="U15" s="113"/>
      <c r="V15" s="113"/>
      <c r="W15" s="113"/>
      <c r="X15" s="81"/>
    </row>
    <row r="16" spans="1:24" ht="15.75" customHeight="1">
      <c r="A16" s="138" t="str">
        <f>"As detailed on the following page, there is a "&amp;TEXT(Calculation3!M11,"##.0")&amp;" year payback with a "&amp;TEXT(Calculation3!M10,"$###,###,###")&amp;" implementation cost and "&amp;TEXT(Calculation3!M9,"$###,###,###")&amp;" annual savings."</f>
        <v>As detailed on the following page, there is a 4.5 year payback with a $540,150 implementation cost and $120,688 annual savings.</v>
      </c>
      <c r="B16" s="138"/>
      <c r="C16" s="138"/>
      <c r="D16" s="138"/>
      <c r="E16" s="138"/>
      <c r="F16" s="138"/>
      <c r="G16" s="138"/>
      <c r="H16" s="138"/>
      <c r="I16" s="138"/>
      <c r="J16" s="138"/>
      <c r="K16" s="138"/>
      <c r="L16" s="138"/>
      <c r="M16" s="138"/>
      <c r="N16" s="138"/>
      <c r="O16" s="138"/>
      <c r="P16" s="138"/>
      <c r="Q16" s="138"/>
      <c r="R16" s="138"/>
      <c r="S16" s="138"/>
      <c r="T16" s="138"/>
      <c r="U16" s="138"/>
      <c r="V16" s="138"/>
      <c r="W16" s="138"/>
      <c r="X16" s="138"/>
    </row>
    <row r="17" spans="1:24" ht="15.75" customHeight="1">
      <c r="A17" s="138"/>
      <c r="B17" s="138"/>
      <c r="C17" s="138"/>
      <c r="D17" s="138"/>
      <c r="E17" s="138"/>
      <c r="F17" s="138"/>
      <c r="G17" s="138"/>
      <c r="H17" s="138"/>
      <c r="I17" s="138"/>
      <c r="J17" s="138"/>
      <c r="K17" s="138"/>
      <c r="L17" s="138"/>
      <c r="M17" s="138"/>
      <c r="N17" s="138"/>
      <c r="O17" s="138"/>
      <c r="P17" s="138"/>
      <c r="Q17" s="138"/>
      <c r="R17" s="138"/>
      <c r="S17" s="138"/>
      <c r="T17" s="138"/>
      <c r="U17" s="138"/>
      <c r="V17" s="138"/>
      <c r="W17" s="138"/>
      <c r="X17" s="138"/>
    </row>
    <row r="18" spans="1:24" ht="15.75" customHeight="1">
      <c r="A18" s="82"/>
      <c r="B18" s="81"/>
      <c r="C18" s="81"/>
      <c r="D18" s="81"/>
      <c r="E18" s="81"/>
      <c r="F18" s="81"/>
      <c r="G18" s="81"/>
      <c r="H18" s="81"/>
      <c r="I18" s="81"/>
      <c r="J18" s="81"/>
      <c r="K18" s="81"/>
      <c r="L18" s="81"/>
      <c r="M18" s="81"/>
      <c r="N18" s="81"/>
      <c r="O18" s="81"/>
      <c r="P18" s="81"/>
      <c r="Q18" s="81"/>
      <c r="R18" s="81"/>
      <c r="S18" s="81"/>
      <c r="T18" s="81"/>
      <c r="U18" s="81"/>
      <c r="V18" s="81"/>
      <c r="W18" s="81"/>
      <c r="X18" s="81"/>
    </row>
    <row r="19" spans="1:24" ht="15.75" customHeight="1">
      <c r="A19" s="81"/>
      <c r="B19" s="81"/>
      <c r="C19" s="81"/>
      <c r="D19" s="81"/>
      <c r="E19" s="81"/>
      <c r="F19" s="81"/>
      <c r="G19" s="81"/>
      <c r="H19" s="81"/>
      <c r="I19" s="81"/>
      <c r="J19" s="81"/>
      <c r="K19" s="81"/>
      <c r="L19" s="81"/>
      <c r="M19" s="81"/>
      <c r="N19" s="81"/>
      <c r="O19" s="81"/>
      <c r="P19" s="81"/>
      <c r="Q19" s="81"/>
      <c r="R19" s="81"/>
      <c r="S19" s="81"/>
      <c r="T19" s="81"/>
      <c r="U19" s="81"/>
      <c r="V19" s="81"/>
      <c r="W19" s="81"/>
      <c r="X19" s="81"/>
    </row>
    <row r="20" spans="1:24" ht="15.75" customHeight="1">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row>
    <row r="21" spans="1:24" ht="15.7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row>
    <row r="22" spans="1:24" ht="15.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row>
    <row r="23" spans="1:24" ht="15.7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row>
    <row r="24" spans="1:24" ht="15.7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row>
    <row r="25" spans="1:24" ht="15.75" customHeight="1">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row>
    <row r="26" spans="1:24" ht="15.7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row>
    <row r="27" spans="1:24" ht="15.7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row>
    <row r="28" spans="1:24" ht="15.7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row>
    <row r="29" spans="1:24" ht="15.7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row>
    <row r="30" spans="1:24" ht="15.7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row>
    <row r="31" spans="1:24" ht="15.75" customHeight="1">
      <c r="A31" s="81"/>
      <c r="B31" s="81"/>
      <c r="C31" s="139" t="s">
        <v>193</v>
      </c>
      <c r="D31" s="139"/>
      <c r="E31" s="139"/>
      <c r="F31" s="139"/>
      <c r="G31" s="139"/>
      <c r="H31" s="139"/>
      <c r="I31" s="139"/>
      <c r="J31" s="139"/>
      <c r="K31" s="139"/>
      <c r="L31" s="139"/>
      <c r="M31" s="139"/>
      <c r="N31" s="139"/>
      <c r="O31" s="139"/>
      <c r="P31" s="139"/>
      <c r="Q31" s="139"/>
      <c r="R31" s="139"/>
      <c r="S31" s="139"/>
      <c r="T31" s="139"/>
      <c r="U31" s="139"/>
      <c r="V31" s="139"/>
      <c r="W31" s="81"/>
      <c r="X31" s="81"/>
    </row>
    <row r="32" spans="1:24" ht="15.75" customHeight="1">
      <c r="A32" s="51"/>
      <c r="B32" s="117"/>
      <c r="C32" s="117"/>
      <c r="D32" s="117"/>
      <c r="E32" s="117"/>
      <c r="F32" s="117"/>
      <c r="G32" s="117"/>
      <c r="H32" s="117"/>
      <c r="I32" s="117"/>
      <c r="J32" s="117"/>
      <c r="K32" s="117"/>
      <c r="L32" s="117"/>
      <c r="M32" s="117"/>
      <c r="N32" s="117"/>
      <c r="O32" s="117"/>
      <c r="P32" s="117"/>
      <c r="Q32" s="117"/>
      <c r="R32" s="117"/>
      <c r="S32" s="117"/>
      <c r="T32" s="117"/>
      <c r="U32" s="117"/>
      <c r="V32" s="117"/>
      <c r="W32" s="117"/>
      <c r="X32" s="117"/>
    </row>
    <row r="33" spans="1:24" ht="15.75" customHeight="1">
      <c r="A33" s="81"/>
      <c r="B33" s="117"/>
      <c r="C33" s="117"/>
      <c r="D33" s="117"/>
      <c r="E33" s="117"/>
      <c r="F33" s="117"/>
      <c r="G33" s="117"/>
      <c r="H33" s="117"/>
      <c r="I33" s="117"/>
      <c r="J33" s="117"/>
      <c r="K33" s="117"/>
      <c r="L33" s="117"/>
      <c r="M33" s="117"/>
      <c r="N33" s="117"/>
      <c r="O33" s="117"/>
      <c r="P33" s="117"/>
      <c r="Q33" s="117"/>
      <c r="R33" s="117"/>
      <c r="S33" s="117"/>
      <c r="T33" s="117"/>
      <c r="U33" s="117"/>
      <c r="V33" s="117"/>
      <c r="W33" s="117"/>
      <c r="X33" s="117"/>
    </row>
    <row r="34" spans="1:24" ht="15.75" customHeight="1">
      <c r="A34" s="82" t="s">
        <v>195</v>
      </c>
      <c r="B34" s="117"/>
      <c r="C34" s="117"/>
      <c r="D34" s="117"/>
      <c r="E34" s="117"/>
      <c r="F34" s="117"/>
      <c r="G34" s="117"/>
      <c r="H34" s="117"/>
      <c r="I34" s="117"/>
      <c r="J34" s="117"/>
      <c r="K34" s="117"/>
      <c r="L34" s="117"/>
      <c r="M34" s="117"/>
      <c r="N34" s="117"/>
      <c r="O34" s="117"/>
      <c r="P34" s="117"/>
      <c r="Q34" s="117"/>
      <c r="R34" s="117"/>
      <c r="S34" s="117"/>
      <c r="T34" s="117"/>
      <c r="U34" s="117"/>
      <c r="V34" s="117"/>
      <c r="W34" s="117"/>
      <c r="X34" s="117"/>
    </row>
    <row r="36" spans="1:24" ht="15.75" customHeight="1">
      <c r="A36" s="138" t="str">
        <f>"Annual cost savings does not account for financial benefits resulting from the "&amp;TEXT(Calculation1!E35+Calculation1!E36+Calculation1!E37,"###,###,###")&amp;" pounds of high grade fertilizer produced annually as a byproduct of the digester process."</f>
        <v>Annual cost savings does not account for financial benefits resulting from the 595,678 pounds of high grade fertilizer produced annually as a byproduct of the digester process.</v>
      </c>
      <c r="B36" s="138"/>
      <c r="C36" s="138"/>
      <c r="D36" s="138"/>
      <c r="E36" s="138"/>
      <c r="F36" s="138"/>
      <c r="G36" s="138"/>
      <c r="H36" s="138"/>
      <c r="I36" s="138"/>
      <c r="J36" s="138"/>
      <c r="K36" s="138"/>
      <c r="L36" s="138"/>
      <c r="M36" s="138"/>
      <c r="N36" s="138"/>
      <c r="O36" s="138"/>
      <c r="P36" s="138"/>
      <c r="Q36" s="138"/>
      <c r="R36" s="138"/>
      <c r="S36" s="138"/>
      <c r="T36" s="138"/>
      <c r="U36" s="138"/>
      <c r="V36" s="138"/>
      <c r="W36" s="138"/>
      <c r="X36" s="138"/>
    </row>
    <row r="37" spans="1:24" ht="15.75" customHeight="1">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row>
    <row r="38" spans="1:24" ht="15.75" customHeight="1">
      <c r="A38" s="81"/>
      <c r="B38" s="117"/>
      <c r="C38" s="117"/>
      <c r="D38" s="117"/>
      <c r="E38" s="117"/>
      <c r="F38" s="117"/>
      <c r="G38" s="117"/>
      <c r="H38" s="117"/>
      <c r="I38" s="117"/>
      <c r="J38" s="117"/>
      <c r="K38" s="117"/>
      <c r="L38" s="117"/>
      <c r="M38" s="117"/>
      <c r="N38" s="117"/>
      <c r="O38" s="117"/>
      <c r="P38" s="117"/>
      <c r="Q38" s="117"/>
      <c r="R38" s="117"/>
      <c r="S38" s="117"/>
      <c r="T38" s="117"/>
      <c r="U38" s="117"/>
      <c r="V38" s="117"/>
      <c r="W38" s="117"/>
      <c r="X38" s="117"/>
    </row>
    <row r="41" spans="1:24" ht="15.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row>
    <row r="42" spans="1:24" ht="15.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row>
    <row r="43" spans="1:24" ht="15.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row>
    <row r="44" spans="1:24" ht="15.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row>
    <row r="45" spans="1:24" ht="15.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row>
    <row r="46" spans="1:24" ht="15.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row>
    <row r="47" spans="1:24" ht="15.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row>
    <row r="48" spans="1:24" ht="15.75" customHeight="1">
      <c r="A48" s="51"/>
      <c r="B48" s="117"/>
      <c r="C48" s="117"/>
      <c r="D48" s="117"/>
      <c r="E48" s="117"/>
      <c r="F48" s="117"/>
      <c r="G48" s="117"/>
      <c r="H48" s="117"/>
      <c r="I48" s="117"/>
      <c r="J48" s="117"/>
      <c r="K48" s="117"/>
      <c r="L48" s="117"/>
      <c r="M48" s="117"/>
      <c r="N48" s="117"/>
      <c r="O48" s="117"/>
      <c r="P48" s="117"/>
      <c r="Q48" s="117"/>
      <c r="R48" s="117"/>
      <c r="S48" s="117"/>
      <c r="T48" s="117"/>
      <c r="U48" s="117"/>
      <c r="V48" s="117"/>
      <c r="W48" s="117"/>
      <c r="X48" s="117"/>
    </row>
    <row r="49" spans="1:24" ht="15.75" customHeight="1">
      <c r="A49" s="81"/>
      <c r="B49" s="117"/>
      <c r="C49" s="117"/>
      <c r="D49" s="117"/>
      <c r="E49" s="117"/>
      <c r="F49" s="117"/>
      <c r="G49" s="117"/>
      <c r="H49" s="117"/>
      <c r="I49" s="117"/>
      <c r="J49" s="117"/>
      <c r="K49" s="117"/>
      <c r="L49" s="117"/>
      <c r="M49" s="117"/>
      <c r="N49" s="117"/>
      <c r="O49" s="117"/>
      <c r="P49" s="117"/>
      <c r="Q49" s="117"/>
      <c r="R49" s="117"/>
      <c r="S49" s="117"/>
      <c r="T49" s="117"/>
      <c r="U49" s="117"/>
      <c r="V49" s="117"/>
      <c r="W49" s="117"/>
      <c r="X49" s="117"/>
    </row>
    <row r="50" spans="1:24" ht="15.75" customHeight="1">
      <c r="A50" s="81"/>
      <c r="B50" s="117"/>
      <c r="C50" s="117"/>
      <c r="D50" s="117"/>
      <c r="E50" s="117"/>
      <c r="F50" s="117"/>
      <c r="G50" s="117"/>
      <c r="H50" s="117"/>
      <c r="I50" s="117"/>
      <c r="J50" s="117"/>
      <c r="K50" s="117"/>
      <c r="L50" s="117"/>
      <c r="M50" s="117"/>
      <c r="N50" s="117"/>
      <c r="O50" s="117"/>
      <c r="P50" s="117"/>
      <c r="Q50" s="117"/>
      <c r="R50" s="117"/>
      <c r="S50" s="117"/>
      <c r="T50" s="117"/>
      <c r="U50" s="117"/>
      <c r="V50" s="117"/>
      <c r="W50" s="117"/>
      <c r="X50" s="117"/>
    </row>
    <row r="51" spans="1:24" ht="15.75" customHeight="1">
      <c r="A51" s="81"/>
      <c r="B51" s="117"/>
      <c r="C51" s="117"/>
      <c r="D51" s="117"/>
      <c r="E51" s="117"/>
      <c r="F51" s="117"/>
      <c r="G51" s="117"/>
      <c r="H51" s="117"/>
      <c r="I51" s="117"/>
      <c r="J51" s="117"/>
      <c r="K51" s="117"/>
      <c r="L51" s="117"/>
      <c r="M51" s="117"/>
      <c r="N51" s="117"/>
      <c r="O51" s="117"/>
      <c r="P51" s="117"/>
      <c r="Q51" s="117"/>
      <c r="R51" s="117"/>
      <c r="S51" s="117"/>
      <c r="T51" s="117"/>
      <c r="U51" s="117"/>
      <c r="V51" s="117"/>
      <c r="W51" s="117"/>
      <c r="X51" s="117"/>
    </row>
    <row r="52" spans="1:24" ht="15.75" customHeight="1">
      <c r="A52" s="51"/>
      <c r="B52" s="117"/>
      <c r="C52" s="117"/>
      <c r="D52" s="117"/>
      <c r="E52" s="117"/>
      <c r="F52" s="117"/>
      <c r="G52" s="117"/>
      <c r="H52" s="117"/>
      <c r="I52" s="117"/>
      <c r="J52" s="117"/>
      <c r="K52" s="117"/>
      <c r="L52" s="117"/>
      <c r="M52" s="117"/>
      <c r="N52" s="117"/>
      <c r="O52" s="117"/>
      <c r="P52" s="117"/>
      <c r="Q52" s="117"/>
      <c r="R52" s="117"/>
      <c r="S52" s="117"/>
      <c r="T52" s="117"/>
      <c r="U52" s="117"/>
      <c r="V52" s="117"/>
      <c r="W52" s="117"/>
      <c r="X52" s="117"/>
    </row>
    <row r="53" spans="1:24" ht="15.75" customHeight="1">
      <c r="A53" s="81"/>
      <c r="B53" s="117"/>
      <c r="C53" s="117"/>
      <c r="D53" s="117"/>
      <c r="E53" s="117"/>
      <c r="F53" s="117"/>
      <c r="G53" s="117"/>
      <c r="H53" s="117"/>
      <c r="I53" s="117"/>
      <c r="J53" s="117"/>
      <c r="K53" s="117"/>
      <c r="L53" s="117"/>
      <c r="M53" s="117"/>
      <c r="N53" s="117"/>
      <c r="O53" s="117"/>
      <c r="P53" s="117"/>
      <c r="Q53" s="117"/>
      <c r="R53" s="117"/>
      <c r="S53" s="117"/>
      <c r="T53" s="117"/>
      <c r="U53" s="117"/>
      <c r="V53" s="117"/>
      <c r="W53" s="117"/>
      <c r="X53" s="117"/>
    </row>
    <row r="54" spans="1:24"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row>
  </sheetData>
  <sheetProtection password="E0B2" sheet="1" selectLockedCells="1"/>
  <mergeCells count="6">
    <mergeCell ref="B1:X4"/>
    <mergeCell ref="B6:X7"/>
    <mergeCell ref="A12:X14"/>
    <mergeCell ref="A16:X17"/>
    <mergeCell ref="C31:V31"/>
    <mergeCell ref="A36:X37"/>
  </mergeCells>
  <pageMargins left="0.7" right="0.7" top="0.75" bottom="0.75" header="0.3" footer="0.3"/>
  <pageSetup orientation="portrait" r:id="rId1"/>
  <rowBreaks count="1" manualBreakCount="1">
    <brk id="43" max="23" man="1"/>
  </rowBreaks>
  <drawing r:id="rId2"/>
</worksheet>
</file>

<file path=xl/worksheets/sheet3.xml><?xml version="1.0" encoding="utf-8"?>
<worksheet xmlns="http://schemas.openxmlformats.org/spreadsheetml/2006/main" xmlns:r="http://schemas.openxmlformats.org/officeDocument/2006/relationships">
  <dimension ref="A1:T69"/>
  <sheetViews>
    <sheetView showGridLines="0" view="pageBreakPreview" zoomScaleNormal="100" zoomScaleSheetLayoutView="100" workbookViewId="0">
      <selection activeCell="E5" sqref="E5"/>
    </sheetView>
  </sheetViews>
  <sheetFormatPr defaultRowHeight="15"/>
  <cols>
    <col min="1" max="2" width="1.42578125" style="1" customWidth="1"/>
    <col min="3" max="3" width="31.42578125" style="1" customWidth="1"/>
    <col min="4" max="4" width="5" style="1" customWidth="1"/>
    <col min="5" max="5" width="10" style="1" customWidth="1"/>
    <col min="6" max="6" width="7.140625" style="1" customWidth="1"/>
    <col min="7" max="7" width="6.42578125" style="1" customWidth="1"/>
    <col min="8" max="8" width="2.140625" style="1" customWidth="1"/>
    <col min="9" max="9" width="32.140625" style="1" customWidth="1"/>
    <col min="10" max="10" width="1.42578125" style="1" customWidth="1"/>
    <col min="11" max="11" width="2.140625" style="1" customWidth="1"/>
    <col min="12" max="12" width="35.7109375" style="1" customWidth="1"/>
    <col min="13" max="13" width="10" style="1" customWidth="1"/>
    <col min="14" max="16384" width="9.140625" style="1"/>
  </cols>
  <sheetData>
    <row r="1" spans="1:20" s="2" customFormat="1" ht="30" customHeight="1">
      <c r="A1" s="35"/>
      <c r="B1" s="36"/>
      <c r="C1" s="36" t="s">
        <v>73</v>
      </c>
      <c r="D1" s="36"/>
      <c r="E1" s="36"/>
      <c r="F1" s="36"/>
      <c r="G1" s="36"/>
      <c r="H1" s="36"/>
      <c r="I1" s="36"/>
      <c r="J1" s="37"/>
    </row>
    <row r="2" spans="1:20" ht="15" customHeight="1">
      <c r="B2" s="3"/>
      <c r="C2" s="3"/>
      <c r="D2" s="3"/>
      <c r="E2" s="3"/>
      <c r="F2" s="3"/>
      <c r="G2" s="3"/>
      <c r="H2" s="3"/>
      <c r="I2" s="3"/>
      <c r="J2" s="4"/>
      <c r="O2" s="4"/>
      <c r="P2" s="4"/>
      <c r="Q2" s="4"/>
      <c r="R2" s="4"/>
      <c r="S2" s="4"/>
      <c r="T2" s="4"/>
    </row>
    <row r="3" spans="1:20" ht="15" customHeight="1">
      <c r="B3" s="5" t="s">
        <v>3</v>
      </c>
      <c r="D3" s="5"/>
      <c r="E3" s="3"/>
      <c r="F3" s="3"/>
      <c r="G3" s="6"/>
      <c r="H3" s="6"/>
      <c r="I3" s="5" t="s">
        <v>2</v>
      </c>
      <c r="L3" s="7"/>
      <c r="M3" s="4"/>
      <c r="N3" s="4"/>
      <c r="O3" s="4"/>
      <c r="P3" s="4"/>
      <c r="Q3" s="4"/>
      <c r="R3" s="4"/>
      <c r="S3" s="4"/>
      <c r="T3" s="4"/>
    </row>
    <row r="4" spans="1:20" ht="15" customHeight="1">
      <c r="B4" s="39" t="s">
        <v>75</v>
      </c>
      <c r="G4" s="6"/>
      <c r="H4" s="6"/>
      <c r="I4" s="9" t="s">
        <v>62</v>
      </c>
      <c r="N4" s="4"/>
      <c r="O4" s="4"/>
      <c r="P4" s="4"/>
      <c r="Q4" s="4"/>
      <c r="R4" s="4"/>
      <c r="S4" s="4"/>
      <c r="T4" s="4"/>
    </row>
    <row r="5" spans="1:20" ht="15" customHeight="1">
      <c r="B5" s="3"/>
      <c r="C5" s="6" t="s">
        <v>100</v>
      </c>
      <c r="D5" s="41" t="s">
        <v>82</v>
      </c>
      <c r="E5" s="146">
        <v>1500</v>
      </c>
      <c r="F5" s="8" t="s">
        <v>9</v>
      </c>
      <c r="G5" s="6"/>
      <c r="H5" s="6"/>
      <c r="N5" s="4"/>
      <c r="O5" s="4"/>
      <c r="P5" s="4"/>
      <c r="Q5" s="4"/>
      <c r="R5" s="4"/>
      <c r="S5" s="4"/>
      <c r="T5" s="4"/>
    </row>
    <row r="6" spans="1:20" ht="15" customHeight="1">
      <c r="B6" s="39" t="s">
        <v>74</v>
      </c>
      <c r="D6" s="41"/>
      <c r="H6" s="6"/>
      <c r="I6" s="9"/>
      <c r="L6" s="10"/>
      <c r="N6" s="4"/>
      <c r="O6" s="4"/>
      <c r="P6" s="4"/>
      <c r="Q6" s="4"/>
      <c r="R6" s="4"/>
      <c r="S6" s="4"/>
      <c r="T6" s="4"/>
    </row>
    <row r="7" spans="1:20" ht="15" customHeight="1">
      <c r="B7" s="3"/>
      <c r="C7" s="6" t="s">
        <v>101</v>
      </c>
      <c r="D7" s="41" t="s">
        <v>83</v>
      </c>
      <c r="E7" s="147">
        <v>10000</v>
      </c>
      <c r="F7" s="8" t="s">
        <v>41</v>
      </c>
      <c r="H7" s="6"/>
      <c r="I7" s="9" t="s">
        <v>63</v>
      </c>
      <c r="L7" s="10"/>
      <c r="N7" s="4"/>
      <c r="O7" s="4"/>
      <c r="P7" s="4"/>
      <c r="Q7" s="4"/>
      <c r="R7" s="4"/>
      <c r="S7" s="4"/>
      <c r="T7" s="4"/>
    </row>
    <row r="8" spans="1:20" ht="15" customHeight="1">
      <c r="B8" s="3"/>
      <c r="C8" s="1" t="s">
        <v>102</v>
      </c>
      <c r="D8" s="41" t="s">
        <v>84</v>
      </c>
      <c r="E8" s="148">
        <v>2500000</v>
      </c>
      <c r="F8" s="13" t="s">
        <v>58</v>
      </c>
      <c r="G8" s="6"/>
      <c r="H8" s="6"/>
      <c r="L8" s="10"/>
      <c r="N8" s="4"/>
      <c r="O8" s="4"/>
      <c r="P8" s="4"/>
      <c r="Q8" s="4"/>
      <c r="R8" s="4"/>
      <c r="S8" s="4"/>
      <c r="T8" s="4"/>
    </row>
    <row r="9" spans="1:20" ht="15" customHeight="1">
      <c r="B9" s="38" t="s">
        <v>4</v>
      </c>
      <c r="D9" s="41"/>
      <c r="E9" s="16"/>
      <c r="F9" s="8"/>
      <c r="G9" s="17"/>
      <c r="H9" s="6"/>
      <c r="I9" s="9"/>
      <c r="L9" s="10"/>
      <c r="N9" s="4"/>
      <c r="O9" s="4"/>
      <c r="P9" s="4"/>
      <c r="Q9" s="4"/>
      <c r="R9" s="4"/>
      <c r="S9" s="4"/>
      <c r="T9" s="4"/>
    </row>
    <row r="10" spans="1:20" ht="15" customHeight="1">
      <c r="B10" s="3"/>
      <c r="C10" s="6" t="s">
        <v>103</v>
      </c>
      <c r="D10" s="41" t="s">
        <v>85</v>
      </c>
      <c r="E10" s="149">
        <v>10</v>
      </c>
      <c r="F10" s="8" t="s">
        <v>13</v>
      </c>
      <c r="G10" s="3"/>
      <c r="H10" s="6"/>
      <c r="I10" s="9" t="s">
        <v>64</v>
      </c>
      <c r="L10" s="19"/>
      <c r="N10" s="4"/>
      <c r="O10" s="4"/>
      <c r="P10" s="4"/>
      <c r="Q10" s="4"/>
      <c r="R10" s="4"/>
      <c r="S10" s="4"/>
      <c r="T10" s="4"/>
    </row>
    <row r="11" spans="1:20" ht="15" customHeight="1">
      <c r="B11" s="3"/>
      <c r="C11" s="18" t="s">
        <v>104</v>
      </c>
      <c r="D11" s="42" t="s">
        <v>86</v>
      </c>
      <c r="E11" s="150">
        <v>0.05</v>
      </c>
      <c r="F11" s="8" t="s">
        <v>40</v>
      </c>
      <c r="H11" s="6"/>
      <c r="M11" s="4"/>
      <c r="N11" s="4"/>
      <c r="O11" s="4"/>
      <c r="P11" s="4"/>
      <c r="Q11" s="4"/>
      <c r="R11" s="4"/>
      <c r="S11" s="4"/>
      <c r="T11" s="4"/>
    </row>
    <row r="12" spans="1:20" ht="15" customHeight="1">
      <c r="D12" s="41"/>
      <c r="H12" s="6"/>
      <c r="K12" s="13"/>
      <c r="L12" s="4"/>
      <c r="M12" s="4"/>
      <c r="N12" s="4"/>
      <c r="O12" s="4"/>
      <c r="P12" s="4"/>
      <c r="Q12" s="4"/>
      <c r="R12" s="4"/>
      <c r="S12" s="4"/>
      <c r="T12" s="4"/>
    </row>
    <row r="13" spans="1:20" ht="15" customHeight="1">
      <c r="B13" s="5" t="s">
        <v>0</v>
      </c>
      <c r="D13" s="41"/>
      <c r="H13" s="6"/>
      <c r="L13" s="4"/>
      <c r="M13" s="4"/>
      <c r="N13" s="4"/>
      <c r="O13" s="4"/>
      <c r="P13" s="4"/>
      <c r="Q13" s="4"/>
      <c r="R13" s="4"/>
      <c r="S13" s="4"/>
      <c r="T13" s="4"/>
    </row>
    <row r="14" spans="1:20" ht="15" customHeight="1">
      <c r="B14" s="39" t="s">
        <v>76</v>
      </c>
      <c r="D14" s="41"/>
      <c r="H14" s="6"/>
      <c r="I14" s="5" t="s">
        <v>20</v>
      </c>
      <c r="L14" s="4"/>
      <c r="M14" s="4"/>
      <c r="N14" s="4"/>
      <c r="O14" s="4"/>
      <c r="P14" s="4"/>
      <c r="Q14" s="4"/>
      <c r="R14" s="4"/>
      <c r="S14" s="4"/>
      <c r="T14" s="4"/>
    </row>
    <row r="15" spans="1:20" ht="15" customHeight="1">
      <c r="B15" s="3"/>
      <c r="C15" s="18" t="s">
        <v>105</v>
      </c>
      <c r="D15" s="42" t="s">
        <v>87</v>
      </c>
      <c r="E15" s="20">
        <v>1400</v>
      </c>
      <c r="F15" s="8" t="s">
        <v>10</v>
      </c>
      <c r="G15" s="3"/>
      <c r="H15" s="6"/>
      <c r="I15" s="141" t="s">
        <v>65</v>
      </c>
      <c r="K15" s="13"/>
      <c r="L15" s="4"/>
      <c r="M15" s="4"/>
      <c r="N15" s="4"/>
      <c r="O15" s="4"/>
      <c r="P15" s="4"/>
      <c r="Q15" s="4"/>
      <c r="R15" s="4"/>
      <c r="S15" s="4"/>
      <c r="T15" s="4"/>
    </row>
    <row r="16" spans="1:20" ht="15" customHeight="1">
      <c r="B16" s="3"/>
      <c r="C16" s="18" t="s">
        <v>106</v>
      </c>
      <c r="D16" s="42" t="s">
        <v>88</v>
      </c>
      <c r="E16" s="21">
        <v>0.08</v>
      </c>
      <c r="F16" s="22" t="s">
        <v>12</v>
      </c>
      <c r="G16" s="23" t="s">
        <v>24</v>
      </c>
      <c r="H16" s="6"/>
      <c r="I16" s="141"/>
      <c r="L16" s="4"/>
      <c r="M16" s="4"/>
      <c r="N16" s="4"/>
      <c r="O16" s="4"/>
      <c r="P16" s="4"/>
      <c r="Q16" s="4"/>
      <c r="R16" s="4"/>
      <c r="S16" s="4"/>
      <c r="T16" s="4"/>
    </row>
    <row r="17" spans="2:20" ht="15" customHeight="1">
      <c r="B17" s="3"/>
      <c r="C17" s="18" t="s">
        <v>107</v>
      </c>
      <c r="D17" s="42" t="s">
        <v>89</v>
      </c>
      <c r="E17" s="24">
        <v>12.5</v>
      </c>
      <c r="F17" s="25" t="s">
        <v>11</v>
      </c>
      <c r="G17" s="23" t="s">
        <v>43</v>
      </c>
      <c r="H17" s="6"/>
      <c r="I17" s="141"/>
      <c r="L17" s="4"/>
      <c r="M17" s="4"/>
      <c r="N17" s="4"/>
      <c r="O17" s="4"/>
      <c r="P17" s="4"/>
      <c r="Q17" s="4"/>
      <c r="R17" s="4"/>
      <c r="S17" s="4"/>
      <c r="T17" s="4"/>
    </row>
    <row r="18" spans="2:20" ht="15" customHeight="1">
      <c r="B18" s="3"/>
      <c r="C18" s="18" t="s">
        <v>108</v>
      </c>
      <c r="D18" s="42" t="s">
        <v>90</v>
      </c>
      <c r="E18" s="24">
        <v>83</v>
      </c>
      <c r="F18" s="8" t="s">
        <v>11</v>
      </c>
      <c r="G18" s="23" t="s">
        <v>43</v>
      </c>
      <c r="H18" s="17"/>
      <c r="I18" s="141"/>
      <c r="K18" s="4"/>
      <c r="L18" s="4"/>
      <c r="M18" s="4"/>
      <c r="N18" s="4"/>
      <c r="O18" s="4"/>
      <c r="P18" s="4"/>
      <c r="Q18" s="4"/>
      <c r="R18" s="4"/>
      <c r="S18" s="4"/>
      <c r="T18" s="4"/>
    </row>
    <row r="19" spans="2:20" ht="15" customHeight="1">
      <c r="B19" s="39" t="s">
        <v>78</v>
      </c>
      <c r="D19" s="41"/>
      <c r="H19" s="3"/>
      <c r="I19" s="141"/>
      <c r="M19" s="4"/>
      <c r="N19" s="4"/>
      <c r="O19" s="4"/>
      <c r="P19" s="4"/>
      <c r="Q19" s="4"/>
      <c r="R19" s="4"/>
      <c r="S19" s="4"/>
      <c r="T19" s="4"/>
    </row>
    <row r="20" spans="2:20" ht="15" customHeight="1">
      <c r="C20" s="18" t="s">
        <v>109</v>
      </c>
      <c r="D20" s="42" t="s">
        <v>91</v>
      </c>
      <c r="E20" s="24">
        <v>50</v>
      </c>
      <c r="F20" s="25" t="s">
        <v>11</v>
      </c>
      <c r="G20" s="23" t="s">
        <v>44</v>
      </c>
      <c r="H20" s="3"/>
      <c r="I20" s="141"/>
      <c r="L20" s="29"/>
      <c r="M20" s="4"/>
      <c r="N20" s="4"/>
      <c r="O20" s="4"/>
      <c r="P20" s="4"/>
      <c r="Q20" s="4"/>
      <c r="R20" s="4"/>
      <c r="S20" s="4"/>
      <c r="T20" s="4"/>
    </row>
    <row r="21" spans="2:20" ht="15" customHeight="1">
      <c r="C21" s="18" t="s">
        <v>110</v>
      </c>
      <c r="D21" s="42" t="s">
        <v>92</v>
      </c>
      <c r="E21" s="24">
        <v>20</v>
      </c>
      <c r="F21" s="25" t="s">
        <v>11</v>
      </c>
      <c r="G21" s="23" t="s">
        <v>48</v>
      </c>
      <c r="H21" s="3"/>
      <c r="I21" s="141"/>
      <c r="L21" s="29"/>
      <c r="M21" s="4"/>
      <c r="N21" s="4"/>
      <c r="O21" s="4"/>
      <c r="P21" s="4"/>
      <c r="Q21" s="4"/>
      <c r="R21" s="4"/>
      <c r="S21" s="4"/>
      <c r="T21" s="4"/>
    </row>
    <row r="22" spans="2:20" ht="15" customHeight="1">
      <c r="C22" s="18" t="s">
        <v>111</v>
      </c>
      <c r="D22" s="42" t="s">
        <v>93</v>
      </c>
      <c r="E22" s="24">
        <v>60</v>
      </c>
      <c r="F22" s="8" t="s">
        <v>11</v>
      </c>
      <c r="G22" s="23" t="s">
        <v>49</v>
      </c>
      <c r="H22" s="3"/>
      <c r="L22" s="29"/>
      <c r="M22" s="4"/>
      <c r="N22" s="4"/>
      <c r="O22" s="4"/>
      <c r="P22" s="4"/>
      <c r="Q22" s="4"/>
      <c r="R22" s="4"/>
      <c r="S22" s="4"/>
      <c r="T22" s="4"/>
    </row>
    <row r="23" spans="2:20" ht="15" customHeight="1">
      <c r="C23" s="18" t="s">
        <v>112</v>
      </c>
      <c r="D23" s="42" t="s">
        <v>94</v>
      </c>
      <c r="E23" s="24">
        <v>35</v>
      </c>
      <c r="F23" s="8" t="s">
        <v>11</v>
      </c>
      <c r="G23" s="23" t="s">
        <v>43</v>
      </c>
      <c r="H23" s="3"/>
      <c r="I23" s="31" t="s">
        <v>25</v>
      </c>
      <c r="L23" s="29"/>
      <c r="M23" s="4"/>
      <c r="N23" s="4"/>
      <c r="O23" s="4"/>
      <c r="P23" s="4"/>
      <c r="Q23" s="4"/>
      <c r="R23" s="4"/>
      <c r="S23" s="4"/>
      <c r="T23" s="4"/>
    </row>
    <row r="24" spans="2:20" ht="15" customHeight="1">
      <c r="B24" s="39" t="s">
        <v>77</v>
      </c>
      <c r="D24" s="41"/>
      <c r="H24" s="3"/>
      <c r="I24" s="140" t="s">
        <v>68</v>
      </c>
      <c r="L24" s="29"/>
      <c r="M24" s="4"/>
      <c r="N24" s="4"/>
      <c r="O24" s="4"/>
      <c r="P24" s="4"/>
      <c r="Q24" s="4"/>
      <c r="R24" s="4"/>
      <c r="S24" s="4"/>
      <c r="T24" s="4"/>
    </row>
    <row r="25" spans="2:20" ht="15" customHeight="1">
      <c r="C25" s="18" t="s">
        <v>113</v>
      </c>
      <c r="D25" s="42" t="s">
        <v>95</v>
      </c>
      <c r="E25" s="24">
        <v>365</v>
      </c>
      <c r="F25" s="25" t="s">
        <v>15</v>
      </c>
      <c r="G25" s="13"/>
      <c r="H25" s="3"/>
      <c r="I25" s="140"/>
      <c r="L25" s="29"/>
      <c r="M25" s="4"/>
      <c r="N25" s="4"/>
      <c r="O25" s="4"/>
      <c r="P25" s="4"/>
      <c r="Q25" s="4"/>
      <c r="R25" s="4"/>
      <c r="S25" s="4"/>
      <c r="T25" s="4"/>
    </row>
    <row r="26" spans="2:20" ht="15" customHeight="1">
      <c r="C26" s="18" t="s">
        <v>114</v>
      </c>
      <c r="D26" s="42" t="s">
        <v>96</v>
      </c>
      <c r="E26" s="21">
        <v>5.62</v>
      </c>
      <c r="F26" s="26" t="s">
        <v>66</v>
      </c>
      <c r="G26" s="23" t="s">
        <v>43</v>
      </c>
      <c r="H26" s="3"/>
      <c r="I26" s="140" t="s">
        <v>69</v>
      </c>
      <c r="L26" s="4"/>
      <c r="M26" s="4"/>
      <c r="N26" s="4"/>
      <c r="O26" s="4"/>
      <c r="P26" s="4"/>
      <c r="Q26" s="4"/>
      <c r="R26" s="4"/>
      <c r="S26" s="4"/>
      <c r="T26" s="4"/>
    </row>
    <row r="27" spans="2:20" ht="15" customHeight="1">
      <c r="C27" s="18" t="s">
        <v>114</v>
      </c>
      <c r="D27" s="42" t="s">
        <v>97</v>
      </c>
      <c r="E27" s="27">
        <v>1000</v>
      </c>
      <c r="F27" s="8" t="s">
        <v>67</v>
      </c>
      <c r="G27" s="3"/>
      <c r="H27" s="3"/>
      <c r="I27" s="140"/>
      <c r="L27" s="4"/>
      <c r="M27" s="4"/>
      <c r="N27" s="4"/>
      <c r="O27" s="4"/>
      <c r="P27" s="4"/>
      <c r="Q27" s="4"/>
      <c r="R27" s="4"/>
      <c r="S27" s="4"/>
      <c r="T27" s="4"/>
    </row>
    <row r="28" spans="2:20" ht="15" customHeight="1">
      <c r="C28" s="18" t="s">
        <v>115</v>
      </c>
      <c r="D28" s="42" t="s">
        <v>98</v>
      </c>
      <c r="E28" s="30">
        <v>1000000</v>
      </c>
      <c r="F28" s="8" t="s">
        <v>16</v>
      </c>
      <c r="H28" s="3"/>
      <c r="I28" s="140"/>
      <c r="L28" s="4"/>
      <c r="M28" s="4"/>
      <c r="N28" s="4"/>
      <c r="O28" s="4"/>
      <c r="P28" s="4"/>
      <c r="Q28" s="4"/>
      <c r="R28" s="4"/>
      <c r="S28" s="4"/>
      <c r="T28" s="4"/>
    </row>
    <row r="29" spans="2:20" ht="15" customHeight="1">
      <c r="C29" s="18" t="s">
        <v>115</v>
      </c>
      <c r="D29" s="42" t="s">
        <v>99</v>
      </c>
      <c r="E29" s="30">
        <v>3413</v>
      </c>
      <c r="F29" s="25" t="s">
        <v>42</v>
      </c>
      <c r="H29" s="3"/>
      <c r="I29" s="140"/>
      <c r="L29" s="4"/>
      <c r="M29" s="4"/>
      <c r="N29" s="4"/>
      <c r="O29" s="4"/>
      <c r="P29" s="4"/>
      <c r="Q29" s="4"/>
      <c r="R29" s="4"/>
      <c r="S29" s="4"/>
      <c r="T29" s="4"/>
    </row>
    <row r="30" spans="2:20" ht="15" customHeight="1">
      <c r="D30" s="41"/>
      <c r="H30" s="3"/>
      <c r="I30" s="140" t="s">
        <v>70</v>
      </c>
      <c r="L30" s="4"/>
      <c r="M30" s="4"/>
      <c r="N30" s="4"/>
      <c r="O30" s="4"/>
      <c r="P30" s="4"/>
      <c r="Q30" s="4"/>
      <c r="R30" s="4"/>
      <c r="S30" s="4"/>
      <c r="T30" s="4"/>
    </row>
    <row r="31" spans="2:20" ht="15" customHeight="1">
      <c r="B31" s="32" t="s">
        <v>27</v>
      </c>
      <c r="D31" s="41"/>
      <c r="H31" s="3"/>
      <c r="I31" s="140"/>
      <c r="L31" s="33"/>
      <c r="M31" s="4"/>
      <c r="N31" s="4"/>
      <c r="O31" s="4"/>
      <c r="P31" s="4"/>
      <c r="Q31" s="4"/>
      <c r="R31" s="4"/>
      <c r="S31" s="4"/>
      <c r="T31" s="4"/>
    </row>
    <row r="32" spans="2:20" ht="15" customHeight="1">
      <c r="B32" s="3"/>
      <c r="C32" s="1" t="s">
        <v>116</v>
      </c>
      <c r="D32" s="41" t="s">
        <v>79</v>
      </c>
      <c r="E32" s="30">
        <f>E5*E15*E16*E25</f>
        <v>61320000</v>
      </c>
      <c r="F32" s="33" t="s">
        <v>10</v>
      </c>
      <c r="G32" s="23" t="s">
        <v>5</v>
      </c>
      <c r="H32" s="3"/>
      <c r="I32" s="140"/>
      <c r="J32" s="4"/>
      <c r="K32" s="4"/>
      <c r="L32" s="33"/>
      <c r="M32" s="4"/>
      <c r="N32" s="4"/>
      <c r="O32" s="4"/>
      <c r="P32" s="4"/>
      <c r="Q32" s="4"/>
      <c r="R32" s="4"/>
      <c r="S32" s="4"/>
      <c r="T32" s="4"/>
    </row>
    <row r="33" spans="2:20" ht="15" customHeight="1">
      <c r="B33" s="3"/>
      <c r="C33" s="1" t="s">
        <v>117</v>
      </c>
      <c r="D33" s="41" t="s">
        <v>80</v>
      </c>
      <c r="E33" s="30">
        <f>E32*(E17/100)</f>
        <v>7665000</v>
      </c>
      <c r="F33" s="33" t="s">
        <v>37</v>
      </c>
      <c r="G33" s="23" t="s">
        <v>6</v>
      </c>
      <c r="H33" s="3"/>
      <c r="I33" s="140" t="s">
        <v>71</v>
      </c>
      <c r="L33" s="4"/>
      <c r="M33" s="4"/>
      <c r="N33" s="4"/>
      <c r="O33" s="4"/>
      <c r="P33" s="4"/>
      <c r="Q33" s="4"/>
      <c r="R33" s="4"/>
      <c r="S33" s="4"/>
      <c r="T33" s="4"/>
    </row>
    <row r="34" spans="2:20" ht="15" customHeight="1">
      <c r="B34" s="3"/>
      <c r="C34" s="1" t="s">
        <v>118</v>
      </c>
      <c r="D34" s="41" t="s">
        <v>81</v>
      </c>
      <c r="E34" s="30">
        <f>E33*(E18/100)</f>
        <v>6361950</v>
      </c>
      <c r="F34" s="33" t="s">
        <v>37</v>
      </c>
      <c r="G34" s="23" t="s">
        <v>7</v>
      </c>
      <c r="H34" s="6"/>
      <c r="I34" s="140"/>
      <c r="L34" s="4"/>
      <c r="M34" s="4"/>
      <c r="N34" s="4"/>
      <c r="O34" s="4"/>
      <c r="P34" s="4"/>
      <c r="Q34" s="4"/>
      <c r="R34" s="4"/>
      <c r="S34" s="4"/>
      <c r="T34" s="4"/>
    </row>
    <row r="35" spans="2:20" ht="15" customHeight="1">
      <c r="B35" s="3"/>
      <c r="C35" s="1" t="s">
        <v>47</v>
      </c>
      <c r="D35" s="41"/>
      <c r="E35" s="30">
        <f>E32*0.005625</f>
        <v>344925</v>
      </c>
      <c r="F35" s="33" t="s">
        <v>10</v>
      </c>
      <c r="G35" s="23" t="s">
        <v>56</v>
      </c>
      <c r="H35" s="6"/>
      <c r="I35" s="140"/>
      <c r="L35" s="4"/>
      <c r="M35" s="4"/>
      <c r="N35" s="4"/>
      <c r="O35" s="4"/>
      <c r="P35" s="4"/>
      <c r="Q35" s="4"/>
      <c r="R35" s="4"/>
      <c r="S35" s="4"/>
      <c r="T35" s="4"/>
    </row>
    <row r="36" spans="2:20" ht="15" customHeight="1">
      <c r="B36" s="3"/>
      <c r="C36" s="1" t="s">
        <v>38</v>
      </c>
      <c r="E36" s="30">
        <f>E33*0.007</f>
        <v>53655</v>
      </c>
      <c r="F36" s="33" t="s">
        <v>10</v>
      </c>
      <c r="G36" s="23" t="s">
        <v>56</v>
      </c>
      <c r="H36" s="6"/>
      <c r="I36" s="140" t="s">
        <v>72</v>
      </c>
      <c r="L36" s="4"/>
      <c r="M36" s="4"/>
      <c r="N36" s="4"/>
      <c r="O36" s="4"/>
      <c r="P36" s="4"/>
      <c r="Q36" s="4"/>
      <c r="R36" s="4"/>
      <c r="S36" s="4"/>
      <c r="T36" s="4"/>
    </row>
    <row r="37" spans="2:20" ht="15" customHeight="1">
      <c r="B37" s="6"/>
      <c r="C37" s="1" t="s">
        <v>39</v>
      </c>
      <c r="E37" s="30">
        <f>E33*0.025714</f>
        <v>197097.81</v>
      </c>
      <c r="F37" s="33" t="s">
        <v>10</v>
      </c>
      <c r="G37" s="23" t="s">
        <v>56</v>
      </c>
      <c r="H37" s="6"/>
      <c r="I37" s="140"/>
      <c r="L37" s="4"/>
      <c r="M37" s="4"/>
      <c r="N37" s="4"/>
      <c r="O37" s="4"/>
      <c r="P37" s="4"/>
      <c r="Q37" s="4"/>
      <c r="R37" s="4"/>
      <c r="S37" s="4"/>
      <c r="T37" s="4"/>
    </row>
    <row r="38" spans="2:20" ht="15" customHeight="1">
      <c r="H38" s="3"/>
      <c r="I38" s="140"/>
      <c r="L38" s="4"/>
      <c r="M38" s="4"/>
      <c r="N38" s="4"/>
      <c r="O38" s="4"/>
      <c r="P38" s="4"/>
      <c r="Q38" s="4"/>
      <c r="R38" s="4"/>
      <c r="S38" s="4"/>
      <c r="T38" s="4"/>
    </row>
    <row r="39" spans="2:20" ht="15" customHeight="1">
      <c r="H39" s="3"/>
      <c r="I39" s="140"/>
      <c r="L39" s="4"/>
      <c r="M39" s="4"/>
      <c r="N39" s="4"/>
      <c r="O39" s="4"/>
      <c r="P39" s="4"/>
      <c r="Q39" s="4"/>
      <c r="R39" s="4"/>
      <c r="S39" s="4"/>
      <c r="T39" s="4"/>
    </row>
    <row r="40" spans="2:20" ht="15" customHeight="1">
      <c r="E40" s="40"/>
      <c r="H40" s="3"/>
      <c r="L40" s="4"/>
      <c r="M40" s="4"/>
      <c r="N40" s="4"/>
      <c r="O40" s="4"/>
      <c r="P40" s="4"/>
      <c r="Q40" s="4"/>
      <c r="R40" s="4"/>
      <c r="S40" s="4"/>
      <c r="T40" s="4"/>
    </row>
    <row r="41" spans="2:20" ht="15" customHeight="1">
      <c r="H41" s="3"/>
      <c r="L41" s="4"/>
      <c r="M41" s="4"/>
      <c r="N41" s="4"/>
      <c r="O41" s="4"/>
      <c r="P41" s="4"/>
      <c r="Q41" s="4"/>
      <c r="R41" s="4"/>
      <c r="S41" s="4"/>
      <c r="T41" s="4"/>
    </row>
    <row r="42" spans="2:20" ht="15" customHeight="1">
      <c r="H42" s="3"/>
      <c r="L42" s="4"/>
      <c r="M42" s="4"/>
      <c r="N42" s="4"/>
      <c r="O42" s="4"/>
      <c r="P42" s="4"/>
      <c r="Q42" s="4"/>
      <c r="R42" s="4"/>
      <c r="S42" s="4"/>
      <c r="T42" s="4"/>
    </row>
    <row r="43" spans="2:20" ht="15" customHeight="1">
      <c r="H43" s="3"/>
      <c r="J43" s="4"/>
      <c r="K43" s="4"/>
      <c r="L43" s="4"/>
      <c r="M43" s="4"/>
      <c r="N43" s="4"/>
      <c r="O43" s="4"/>
      <c r="P43" s="4"/>
      <c r="Q43" s="4"/>
      <c r="R43" s="4"/>
      <c r="S43" s="4"/>
      <c r="T43" s="4"/>
    </row>
    <row r="44" spans="2:20" ht="15" customHeight="1">
      <c r="H44" s="3"/>
      <c r="J44" s="4"/>
      <c r="K44" s="4"/>
      <c r="L44" s="4"/>
      <c r="M44" s="4"/>
      <c r="N44" s="4"/>
      <c r="O44" s="4"/>
      <c r="P44" s="4"/>
      <c r="Q44" s="4"/>
      <c r="R44" s="4"/>
      <c r="S44" s="4"/>
      <c r="T44" s="4"/>
    </row>
    <row r="45" spans="2:20" ht="15" customHeight="1">
      <c r="J45" s="4"/>
      <c r="K45" s="4"/>
      <c r="L45" s="4"/>
      <c r="M45" s="4"/>
      <c r="N45" s="4"/>
      <c r="O45" s="4"/>
      <c r="P45" s="4"/>
      <c r="Q45" s="4"/>
      <c r="R45" s="4"/>
      <c r="S45" s="4"/>
      <c r="T45" s="4"/>
    </row>
    <row r="46" spans="2:20" ht="15" customHeight="1"/>
    <row r="47" spans="2:20" ht="15" customHeight="1">
      <c r="B47" s="6"/>
    </row>
    <row r="48" spans="2:20" ht="15" customHeight="1"/>
    <row r="49" spans="2:9" ht="15" customHeight="1"/>
    <row r="50" spans="2:9" ht="15" customHeight="1"/>
    <row r="51" spans="2:9" ht="15" customHeight="1"/>
    <row r="52" spans="2:9" ht="15" customHeight="1"/>
    <row r="53" spans="2:9" ht="15" customHeight="1"/>
    <row r="54" spans="2:9" ht="14.25" customHeight="1"/>
    <row r="55" spans="2:9" ht="14.25" customHeight="1"/>
    <row r="56" spans="2:9" ht="14.25" customHeight="1"/>
    <row r="57" spans="2:9" ht="14.25" customHeight="1"/>
    <row r="58" spans="2:9" ht="14.25" customHeight="1">
      <c r="B58" s="3"/>
      <c r="C58" s="32"/>
      <c r="D58" s="32"/>
    </row>
    <row r="59" spans="2:9" ht="14.25" customHeight="1"/>
    <row r="60" spans="2:9" ht="15.75">
      <c r="B60" s="3"/>
    </row>
    <row r="61" spans="2:9" ht="15.75">
      <c r="B61" s="3"/>
    </row>
    <row r="62" spans="2:9" ht="15.75">
      <c r="B62" s="3"/>
      <c r="I62" s="28"/>
    </row>
    <row r="63" spans="2:9" ht="15.75">
      <c r="B63" s="3"/>
    </row>
    <row r="64" spans="2:9" ht="15.75">
      <c r="B64" s="3"/>
    </row>
    <row r="65" spans="2:2" ht="15.75">
      <c r="B65" s="3"/>
    </row>
    <row r="66" spans="2:2" ht="15.75">
      <c r="B66" s="3"/>
    </row>
    <row r="67" spans="2:2" ht="15.75">
      <c r="B67" s="3"/>
    </row>
    <row r="68" spans="2:2" ht="15.75">
      <c r="B68" s="3"/>
    </row>
    <row r="69" spans="2:2" ht="15.75">
      <c r="B69" s="3"/>
    </row>
  </sheetData>
  <sheetProtection password="E0B2" sheet="1" selectLockedCells="1"/>
  <mergeCells count="6">
    <mergeCell ref="I24:I25"/>
    <mergeCell ref="I26:I29"/>
    <mergeCell ref="I30:I32"/>
    <mergeCell ref="I33:I35"/>
    <mergeCell ref="I36:I39"/>
    <mergeCell ref="I15:I21"/>
  </mergeCells>
  <pageMargins left="0.31" right="0.27" top="0.75" bottom="0.75" header="0.51180555555555551" footer="0.51180555555555551"/>
  <pageSetup firstPageNumber="0" orientation="portrait" horizontalDpi="300" verticalDpi="300" r:id="rId1"/>
  <headerFooter alignWithMargins="0"/>
  <colBreaks count="1" manualBreakCount="1">
    <brk id="10" max="1048575" man="1"/>
  </colBreaks>
  <drawing r:id="rId2"/>
  <legacyDrawing r:id="rId3"/>
  <oleObjects>
    <oleObject progId="Equation.3" shapeId="1482" r:id="rId4"/>
    <oleObject progId="Equation.3" shapeId="1483" r:id="rId5"/>
    <oleObject progId="Equation.3" shapeId="1484" r:id="rId6"/>
  </oleObjects>
</worksheet>
</file>

<file path=xl/worksheets/sheet4.xml><?xml version="1.0" encoding="utf-8"?>
<worksheet xmlns="http://schemas.openxmlformats.org/spreadsheetml/2006/main" xmlns:r="http://schemas.openxmlformats.org/officeDocument/2006/relationships">
  <dimension ref="A1:N85"/>
  <sheetViews>
    <sheetView showGridLines="0" view="pageBreakPreview" zoomScaleNormal="100" zoomScaleSheetLayoutView="100" workbookViewId="0">
      <selection activeCell="K1" sqref="K1"/>
    </sheetView>
  </sheetViews>
  <sheetFormatPr defaultRowHeight="15" customHeight="1"/>
  <cols>
    <col min="1" max="2" width="1.42578125" style="1" customWidth="1"/>
    <col min="3" max="3" width="31.42578125" style="1" customWidth="1"/>
    <col min="4" max="4" width="5" style="1" customWidth="1"/>
    <col min="5" max="5" width="10" style="1" customWidth="1"/>
    <col min="6" max="6" width="7.140625" style="1" customWidth="1"/>
    <col min="7" max="7" width="6.42578125" style="1" customWidth="1"/>
    <col min="8" max="8" width="2.140625" style="1" customWidth="1"/>
    <col min="9" max="9" width="32.140625" style="1" customWidth="1"/>
    <col min="10" max="10" width="1.42578125" style="1" customWidth="1"/>
    <col min="11" max="11" width="2.140625" style="1" customWidth="1"/>
    <col min="12" max="12" width="35.7109375" style="1" customWidth="1"/>
    <col min="13" max="13" width="10" style="1" customWidth="1"/>
    <col min="14" max="16384" width="9.140625" style="1"/>
  </cols>
  <sheetData>
    <row r="1" spans="1:14" ht="30" customHeight="1">
      <c r="A1" s="44"/>
      <c r="B1" s="36"/>
      <c r="C1" s="36" t="s">
        <v>73</v>
      </c>
      <c r="D1" s="36"/>
      <c r="E1" s="36"/>
      <c r="F1" s="36"/>
      <c r="G1" s="36"/>
      <c r="H1" s="36"/>
      <c r="I1" s="36"/>
      <c r="J1" s="37"/>
      <c r="K1" s="45"/>
      <c r="L1" s="46"/>
      <c r="M1" s="2"/>
      <c r="N1" s="2"/>
    </row>
    <row r="2" spans="1:14" ht="15" customHeight="1">
      <c r="A2" s="3"/>
      <c r="B2" s="3"/>
      <c r="C2" s="3"/>
      <c r="D2" s="3"/>
      <c r="E2" s="3"/>
      <c r="F2" s="3"/>
      <c r="G2" s="3"/>
      <c r="H2" s="3"/>
      <c r="I2" s="47"/>
      <c r="J2" s="3"/>
      <c r="K2" s="3"/>
    </row>
    <row r="3" spans="1:14" ht="15" customHeight="1">
      <c r="A3" s="48"/>
      <c r="B3" s="5" t="s">
        <v>28</v>
      </c>
      <c r="D3" s="5"/>
      <c r="H3" s="52"/>
      <c r="I3" s="5" t="s">
        <v>2</v>
      </c>
      <c r="J3" s="53"/>
      <c r="K3" s="53"/>
    </row>
    <row r="4" spans="1:14" ht="15" customHeight="1">
      <c r="A4" s="52"/>
      <c r="B4" s="6"/>
      <c r="C4" s="6" t="s">
        <v>118</v>
      </c>
      <c r="D4" s="41" t="s">
        <v>81</v>
      </c>
      <c r="E4" s="30">
        <f>Calculation1!E34</f>
        <v>6361950</v>
      </c>
      <c r="F4" s="33" t="s">
        <v>37</v>
      </c>
      <c r="G4" s="23" t="s">
        <v>7</v>
      </c>
      <c r="H4" s="52"/>
      <c r="I4" s="9" t="s">
        <v>171</v>
      </c>
      <c r="J4" s="57"/>
      <c r="K4" s="57"/>
    </row>
    <row r="5" spans="1:14" ht="15" customHeight="1">
      <c r="A5" s="52"/>
      <c r="B5" s="6"/>
      <c r="C5" s="6" t="s">
        <v>29</v>
      </c>
      <c r="D5" s="41"/>
      <c r="E5" s="30">
        <f>E4*0.031175</f>
        <v>198333.79125000001</v>
      </c>
      <c r="F5" s="33" t="s">
        <v>37</v>
      </c>
      <c r="G5" s="23" t="s">
        <v>43</v>
      </c>
      <c r="J5" s="58"/>
      <c r="K5" s="58"/>
    </row>
    <row r="6" spans="1:14" ht="15" customHeight="1">
      <c r="A6" s="52"/>
      <c r="B6" s="6"/>
      <c r="C6" s="3" t="s">
        <v>30</v>
      </c>
      <c r="D6" s="41"/>
      <c r="E6" s="30">
        <f>E4*0.371703</f>
        <v>2364755.9008499999</v>
      </c>
      <c r="F6" s="33" t="s">
        <v>37</v>
      </c>
      <c r="G6" s="23" t="s">
        <v>43</v>
      </c>
      <c r="H6" s="52"/>
      <c r="I6" s="9"/>
      <c r="J6" s="53"/>
      <c r="K6" s="53"/>
    </row>
    <row r="7" spans="1:14" ht="15" customHeight="1">
      <c r="A7" s="52"/>
      <c r="B7" s="6"/>
      <c r="C7" s="3" t="s">
        <v>31</v>
      </c>
      <c r="D7" s="41"/>
      <c r="E7" s="30">
        <f>E4*0.143885</f>
        <v>915389.17575000005</v>
      </c>
      <c r="F7" s="33" t="s">
        <v>37</v>
      </c>
      <c r="G7" s="23" t="s">
        <v>43</v>
      </c>
      <c r="H7" s="52"/>
      <c r="J7" s="57"/>
      <c r="K7" s="57"/>
    </row>
    <row r="8" spans="1:14" ht="15" customHeight="1">
      <c r="A8" s="6"/>
      <c r="B8" s="6"/>
      <c r="C8" s="3" t="s">
        <v>32</v>
      </c>
      <c r="D8" s="41"/>
      <c r="E8" s="30">
        <f>E4*0.146283</f>
        <v>930645.13185000001</v>
      </c>
      <c r="F8" s="33" t="s">
        <v>37</v>
      </c>
      <c r="G8" s="23" t="s">
        <v>43</v>
      </c>
      <c r="H8" s="17"/>
      <c r="I8" s="34" t="s">
        <v>147</v>
      </c>
      <c r="J8" s="53"/>
      <c r="K8" s="53"/>
    </row>
    <row r="9" spans="1:14" ht="15" customHeight="1">
      <c r="A9" s="6"/>
      <c r="B9" s="6"/>
      <c r="C9" s="6" t="s">
        <v>33</v>
      </c>
      <c r="D9" s="41"/>
      <c r="E9" s="30">
        <f>E4*0.14988</f>
        <v>953529.06600000011</v>
      </c>
      <c r="F9" s="33" t="s">
        <v>37</v>
      </c>
      <c r="G9" s="23" t="s">
        <v>43</v>
      </c>
      <c r="H9" s="48"/>
      <c r="J9" s="58"/>
      <c r="K9" s="58"/>
    </row>
    <row r="10" spans="1:14" ht="15" customHeight="1">
      <c r="A10" s="6"/>
      <c r="B10" s="6"/>
      <c r="C10" s="1" t="s">
        <v>34</v>
      </c>
      <c r="D10" s="41"/>
      <c r="E10" s="30">
        <f>E4*0.14988</f>
        <v>953529.06600000011</v>
      </c>
      <c r="F10" s="33" t="s">
        <v>37</v>
      </c>
      <c r="G10" s="23" t="s">
        <v>43</v>
      </c>
      <c r="H10" s="48"/>
      <c r="I10" s="9"/>
      <c r="J10" s="53"/>
      <c r="K10" s="53"/>
    </row>
    <row r="11" spans="1:14" ht="15" customHeight="1">
      <c r="A11" s="6"/>
      <c r="B11" s="3"/>
      <c r="C11" s="1" t="s">
        <v>35</v>
      </c>
      <c r="D11" s="41"/>
      <c r="E11" s="30">
        <f>E4*0.005995</f>
        <v>38139.890250000004</v>
      </c>
      <c r="F11" s="33" t="s">
        <v>37</v>
      </c>
      <c r="G11" s="23" t="s">
        <v>43</v>
      </c>
      <c r="H11" s="48"/>
      <c r="J11" s="57"/>
      <c r="K11" s="57"/>
    </row>
    <row r="12" spans="1:14" ht="15" customHeight="1">
      <c r="A12" s="6"/>
      <c r="B12" s="3"/>
      <c r="C12" s="1" t="s">
        <v>36</v>
      </c>
      <c r="D12" s="41"/>
      <c r="E12" s="30">
        <f>E4*0.001199</f>
        <v>7627.9780499999997</v>
      </c>
      <c r="F12" s="33" t="s">
        <v>37</v>
      </c>
      <c r="G12" s="23" t="s">
        <v>43</v>
      </c>
      <c r="H12" s="48"/>
      <c r="I12" s="34" t="s">
        <v>158</v>
      </c>
      <c r="J12" s="53"/>
      <c r="K12" s="53"/>
    </row>
    <row r="13" spans="1:14" ht="15" customHeight="1">
      <c r="A13" s="6"/>
      <c r="C13" s="18"/>
      <c r="D13" s="42"/>
      <c r="E13" s="74"/>
      <c r="F13" s="50"/>
      <c r="G13" s="56"/>
      <c r="H13" s="48"/>
      <c r="J13" s="62"/>
      <c r="N13" s="4"/>
    </row>
    <row r="14" spans="1:14" ht="15" customHeight="1">
      <c r="A14" s="3"/>
      <c r="B14" s="5" t="s">
        <v>124</v>
      </c>
      <c r="D14" s="80"/>
      <c r="E14" s="8"/>
      <c r="F14" s="3"/>
      <c r="G14" s="56"/>
      <c r="H14" s="48"/>
      <c r="J14" s="53"/>
      <c r="N14" s="4"/>
    </row>
    <row r="15" spans="1:14" ht="15" customHeight="1">
      <c r="A15" s="3"/>
      <c r="C15" s="18" t="s">
        <v>137</v>
      </c>
      <c r="D15" s="42" t="s">
        <v>127</v>
      </c>
      <c r="E15" s="79">
        <f>Calculation1!E34*Calculation1!E26*(Calculation1!E20/100)*Calculation1!E27/Calculation1!E28</f>
        <v>17877.0795</v>
      </c>
      <c r="F15" s="8" t="s">
        <v>14</v>
      </c>
      <c r="G15" s="23" t="s">
        <v>17</v>
      </c>
      <c r="H15" s="48"/>
      <c r="I15" s="34" t="s">
        <v>161</v>
      </c>
      <c r="J15" s="57"/>
    </row>
    <row r="16" spans="1:14" ht="15" customHeight="1">
      <c r="A16" s="3"/>
      <c r="D16" s="41"/>
      <c r="H16" s="48"/>
      <c r="J16" s="53"/>
    </row>
    <row r="17" spans="1:12" ht="15" customHeight="1">
      <c r="B17" s="5" t="s">
        <v>8</v>
      </c>
      <c r="D17" s="41"/>
      <c r="H17" s="48"/>
      <c r="I17" s="9"/>
      <c r="J17" s="62"/>
    </row>
    <row r="18" spans="1:12" ht="15" customHeight="1">
      <c r="B18" s="39" t="s">
        <v>125</v>
      </c>
      <c r="D18" s="41"/>
      <c r="H18" s="48"/>
      <c r="I18" s="34" t="s">
        <v>159</v>
      </c>
      <c r="J18" s="53"/>
    </row>
    <row r="19" spans="1:12" ht="15" customHeight="1">
      <c r="C19" s="18" t="s">
        <v>138</v>
      </c>
      <c r="D19" s="42" t="s">
        <v>128</v>
      </c>
      <c r="E19" s="30">
        <f>(E15*Calculation1!E28*(Calculation1!E21/100)*(Calculation1!E22/100))/Calculation1!E29</f>
        <v>628552.45824787579</v>
      </c>
      <c r="F19" s="8" t="s">
        <v>53</v>
      </c>
      <c r="G19" s="23" t="s">
        <v>18</v>
      </c>
      <c r="H19" s="53"/>
      <c r="J19" s="57"/>
    </row>
    <row r="20" spans="1:12" ht="15" customHeight="1">
      <c r="C20" s="18" t="s">
        <v>139</v>
      </c>
      <c r="D20" s="42" t="s">
        <v>129</v>
      </c>
      <c r="E20" s="60">
        <f>E19*Calculation1!E11</f>
        <v>31427.622912393792</v>
      </c>
      <c r="F20" s="25" t="s">
        <v>19</v>
      </c>
      <c r="G20" s="23" t="s">
        <v>45</v>
      </c>
      <c r="H20" s="48"/>
      <c r="I20" s="47"/>
      <c r="J20" s="53"/>
    </row>
    <row r="21" spans="1:12" ht="15" customHeight="1">
      <c r="B21" s="39" t="s">
        <v>126</v>
      </c>
      <c r="D21" s="41"/>
      <c r="H21" s="63"/>
      <c r="I21" s="34" t="s">
        <v>148</v>
      </c>
      <c r="J21" s="53"/>
    </row>
    <row r="22" spans="1:12" ht="15" customHeight="1">
      <c r="A22" s="48"/>
      <c r="C22" s="18" t="s">
        <v>140</v>
      </c>
      <c r="D22" s="42" t="s">
        <v>130</v>
      </c>
      <c r="E22" s="14">
        <f>E15*(100-Calculation1!E21)/100</f>
        <v>14301.663599999998</v>
      </c>
      <c r="F22" s="8" t="s">
        <v>14</v>
      </c>
      <c r="G22" s="23" t="s">
        <v>46</v>
      </c>
      <c r="H22" s="63"/>
      <c r="J22" s="62"/>
    </row>
    <row r="23" spans="1:12" ht="15" customHeight="1">
      <c r="A23" s="48"/>
      <c r="C23" s="18" t="s">
        <v>141</v>
      </c>
      <c r="D23" s="42" t="s">
        <v>131</v>
      </c>
      <c r="E23" s="14">
        <f>E22*(100-Calculation1!E23)/100</f>
        <v>9296.0813399999988</v>
      </c>
      <c r="F23" s="25" t="s">
        <v>14</v>
      </c>
      <c r="G23" s="23" t="s">
        <v>50</v>
      </c>
      <c r="H23" s="63"/>
      <c r="J23" s="62"/>
    </row>
    <row r="24" spans="1:12" ht="15" customHeight="1">
      <c r="A24" s="48"/>
      <c r="C24" s="18" t="s">
        <v>142</v>
      </c>
      <c r="D24" s="42" t="s">
        <v>132</v>
      </c>
      <c r="E24" s="60">
        <f>E23*Calculation1!E10</f>
        <v>92960.813399999985</v>
      </c>
      <c r="F24" s="25" t="s">
        <v>19</v>
      </c>
      <c r="G24" s="23" t="s">
        <v>51</v>
      </c>
      <c r="H24" s="63"/>
      <c r="I24" s="67"/>
      <c r="J24" s="66"/>
      <c r="L24" s="59"/>
    </row>
    <row r="25" spans="1:12" ht="15" customHeight="1">
      <c r="A25" s="48"/>
      <c r="D25" s="41"/>
      <c r="H25" s="63"/>
      <c r="I25" s="7" t="s">
        <v>20</v>
      </c>
      <c r="J25" s="53"/>
      <c r="L25" s="59"/>
    </row>
    <row r="26" spans="1:12" ht="15" customHeight="1">
      <c r="A26" s="48"/>
      <c r="B26" s="64" t="s">
        <v>55</v>
      </c>
      <c r="D26" s="41"/>
      <c r="E26" s="59"/>
      <c r="F26" s="55"/>
      <c r="G26" s="65"/>
      <c r="H26" s="54"/>
      <c r="I26" s="142" t="s">
        <v>153</v>
      </c>
      <c r="J26" s="62"/>
    </row>
    <row r="27" spans="1:12" ht="15" customHeight="1">
      <c r="A27" s="48"/>
      <c r="B27" s="43"/>
      <c r="C27" s="18" t="s">
        <v>143</v>
      </c>
      <c r="D27" s="42" t="s">
        <v>133</v>
      </c>
      <c r="E27" s="60">
        <v>35</v>
      </c>
      <c r="F27" s="8" t="s">
        <v>154</v>
      </c>
      <c r="G27" s="23"/>
      <c r="H27" s="54"/>
      <c r="I27" s="142"/>
      <c r="J27" s="66"/>
    </row>
    <row r="28" spans="1:12" ht="15" customHeight="1">
      <c r="A28" s="48"/>
      <c r="B28" s="43"/>
      <c r="C28" s="18" t="s">
        <v>144</v>
      </c>
      <c r="D28" s="42" t="s">
        <v>134</v>
      </c>
      <c r="E28" s="76">
        <v>125.1</v>
      </c>
      <c r="F28" s="8" t="s">
        <v>155</v>
      </c>
      <c r="G28" s="23"/>
      <c r="H28" s="63"/>
      <c r="J28" s="53"/>
    </row>
    <row r="29" spans="1:12" ht="15" customHeight="1">
      <c r="A29" s="48"/>
      <c r="B29" s="59"/>
      <c r="C29" s="1" t="s">
        <v>145</v>
      </c>
      <c r="D29" s="41" t="s">
        <v>135</v>
      </c>
      <c r="E29" s="60">
        <v>160</v>
      </c>
      <c r="F29" s="8" t="s">
        <v>156</v>
      </c>
      <c r="G29" s="23"/>
      <c r="H29" s="63"/>
      <c r="J29" s="62"/>
      <c r="L29" s="68"/>
    </row>
    <row r="30" spans="1:12" ht="15" customHeight="1">
      <c r="A30" s="48"/>
      <c r="B30" s="64"/>
      <c r="C30" s="1" t="s">
        <v>146</v>
      </c>
      <c r="D30" s="41" t="s">
        <v>136</v>
      </c>
      <c r="E30" s="60">
        <v>40</v>
      </c>
      <c r="F30" s="8" t="s">
        <v>157</v>
      </c>
      <c r="G30" s="23"/>
      <c r="H30" s="54"/>
      <c r="J30" s="66"/>
    </row>
    <row r="31" spans="1:12" ht="15" customHeight="1">
      <c r="A31" s="48"/>
      <c r="B31" s="17"/>
      <c r="C31" s="59"/>
      <c r="D31" s="42"/>
      <c r="E31" s="73"/>
      <c r="F31" s="8"/>
      <c r="G31" s="23"/>
      <c r="H31" s="69"/>
      <c r="J31" s="53"/>
    </row>
    <row r="32" spans="1:12" ht="15" customHeight="1">
      <c r="A32" s="48"/>
      <c r="B32" s="7" t="s">
        <v>25</v>
      </c>
      <c r="H32" s="63"/>
      <c r="J32" s="58"/>
    </row>
    <row r="33" spans="1:10" ht="15" customHeight="1">
      <c r="A33" s="52"/>
      <c r="B33" s="142" t="s">
        <v>149</v>
      </c>
      <c r="C33" s="142"/>
      <c r="D33" s="142"/>
      <c r="E33" s="142"/>
      <c r="F33" s="142"/>
      <c r="G33" s="142"/>
      <c r="H33" s="63"/>
      <c r="J33" s="66"/>
    </row>
    <row r="34" spans="1:10" ht="15" customHeight="1">
      <c r="A34" s="52"/>
      <c r="B34" s="142"/>
      <c r="C34" s="142"/>
      <c r="D34" s="142"/>
      <c r="E34" s="142"/>
      <c r="F34" s="142"/>
      <c r="G34" s="142"/>
      <c r="H34" s="63"/>
      <c r="J34" s="53"/>
    </row>
    <row r="35" spans="1:10" ht="15" customHeight="1">
      <c r="A35" s="52"/>
      <c r="B35" s="142" t="s">
        <v>150</v>
      </c>
      <c r="C35" s="142"/>
      <c r="D35" s="142"/>
      <c r="E35" s="142"/>
      <c r="F35" s="142"/>
      <c r="G35" s="142"/>
      <c r="H35" s="53"/>
      <c r="J35" s="53"/>
    </row>
    <row r="36" spans="1:10" ht="15" customHeight="1">
      <c r="A36" s="52"/>
      <c r="B36" s="142"/>
      <c r="C36" s="142"/>
      <c r="D36" s="142"/>
      <c r="E36" s="142"/>
      <c r="F36" s="142"/>
      <c r="G36" s="142"/>
      <c r="H36" s="53"/>
      <c r="J36" s="53"/>
    </row>
    <row r="37" spans="1:10" ht="15" customHeight="1">
      <c r="A37" s="6"/>
      <c r="B37" s="142" t="s">
        <v>151</v>
      </c>
      <c r="C37" s="142"/>
      <c r="D37" s="142"/>
      <c r="E37" s="142"/>
      <c r="F37" s="142"/>
      <c r="G37" s="142"/>
    </row>
    <row r="38" spans="1:10" ht="15" customHeight="1">
      <c r="A38" s="6"/>
      <c r="B38" s="142"/>
      <c r="C38" s="142"/>
      <c r="D38" s="142"/>
      <c r="E38" s="142"/>
      <c r="F38" s="142"/>
      <c r="G38" s="142"/>
      <c r="J38" s="6"/>
    </row>
    <row r="39" spans="1:10" ht="15" customHeight="1">
      <c r="A39" s="6"/>
      <c r="B39" s="142" t="s">
        <v>152</v>
      </c>
      <c r="C39" s="142"/>
      <c r="D39" s="142"/>
      <c r="E39" s="142"/>
      <c r="F39" s="142"/>
      <c r="G39" s="142"/>
      <c r="J39" s="6"/>
    </row>
    <row r="40" spans="1:10" ht="15" customHeight="1">
      <c r="A40" s="6"/>
      <c r="B40" s="142" t="s">
        <v>160</v>
      </c>
      <c r="C40" s="142"/>
      <c r="D40" s="142"/>
      <c r="E40" s="142"/>
      <c r="F40" s="142"/>
      <c r="G40" s="142"/>
      <c r="J40" s="6"/>
    </row>
    <row r="41" spans="1:10" ht="15" customHeight="1">
      <c r="A41" s="6"/>
      <c r="B41" s="142"/>
      <c r="C41" s="142"/>
      <c r="D41" s="142"/>
      <c r="E41" s="142"/>
      <c r="F41" s="142"/>
      <c r="G41" s="142"/>
      <c r="J41" s="6"/>
    </row>
    <row r="42" spans="1:10" ht="15" customHeight="1">
      <c r="A42" s="6"/>
      <c r="B42" s="142"/>
      <c r="C42" s="142"/>
      <c r="D42" s="142"/>
      <c r="E42" s="142"/>
      <c r="F42" s="142"/>
      <c r="G42" s="142"/>
      <c r="J42" s="6"/>
    </row>
    <row r="43" spans="1:10" ht="15" customHeight="1">
      <c r="A43" s="3"/>
      <c r="J43" s="3"/>
    </row>
    <row r="44" spans="1:10" ht="15" customHeight="1">
      <c r="A44" s="3"/>
      <c r="J44" s="3"/>
    </row>
    <row r="45" spans="1:10" ht="15" customHeight="1">
      <c r="A45" s="3"/>
      <c r="J45" s="3"/>
    </row>
    <row r="48" spans="1:10" ht="15" customHeight="1">
      <c r="I48" s="140"/>
    </row>
    <row r="49" spans="2:9" ht="15" customHeight="1">
      <c r="B49" s="17"/>
      <c r="D49" s="59"/>
      <c r="G49" s="65"/>
      <c r="I49" s="140"/>
    </row>
    <row r="50" spans="2:9" ht="15" customHeight="1">
      <c r="B50" s="17"/>
    </row>
    <row r="51" spans="2:9" ht="15" customHeight="1">
      <c r="B51" s="17"/>
    </row>
    <row r="52" spans="2:9" ht="15" customHeight="1">
      <c r="B52" s="59"/>
    </row>
    <row r="53" spans="2:9" ht="15" customHeight="1">
      <c r="B53" s="64"/>
    </row>
    <row r="54" spans="2:9" ht="15" customHeight="1">
      <c r="B54" s="70"/>
    </row>
    <row r="55" spans="2:9" ht="15" customHeight="1">
      <c r="B55" s="59"/>
    </row>
    <row r="56" spans="2:9" ht="15" customHeight="1">
      <c r="B56" s="59"/>
    </row>
    <row r="70" spans="2:2" ht="15" customHeight="1">
      <c r="B70" s="48"/>
    </row>
    <row r="71" spans="2:2" ht="15" customHeight="1">
      <c r="B71" s="48"/>
    </row>
    <row r="72" spans="2:2" ht="15" customHeight="1">
      <c r="B72" s="48"/>
    </row>
    <row r="73" spans="2:2" ht="15" customHeight="1">
      <c r="B73" s="52"/>
    </row>
    <row r="74" spans="2:2" ht="15" customHeight="1">
      <c r="B74" s="52"/>
    </row>
    <row r="75" spans="2:2" ht="15" customHeight="1">
      <c r="B75" s="52"/>
    </row>
    <row r="76" spans="2:2" ht="15" customHeight="1">
      <c r="B76" s="52"/>
    </row>
    <row r="77" spans="2:2" ht="15" customHeight="1">
      <c r="B77" s="6"/>
    </row>
    <row r="78" spans="2:2" ht="15" customHeight="1">
      <c r="B78" s="6"/>
    </row>
    <row r="79" spans="2:2" ht="15" customHeight="1">
      <c r="B79" s="6"/>
    </row>
    <row r="80" spans="2:2" ht="15" customHeight="1">
      <c r="B80" s="6"/>
    </row>
    <row r="81" spans="2:2" ht="15" customHeight="1">
      <c r="B81" s="6"/>
    </row>
    <row r="82" spans="2:2" ht="15" customHeight="1">
      <c r="B82" s="6"/>
    </row>
    <row r="83" spans="2:2" ht="15" customHeight="1">
      <c r="B83" s="3"/>
    </row>
    <row r="84" spans="2:2" ht="15" customHeight="1">
      <c r="B84" s="3"/>
    </row>
    <row r="85" spans="2:2" ht="15" customHeight="1">
      <c r="B85" s="3"/>
    </row>
  </sheetData>
  <sheetProtection password="E0B2" sheet="1" selectLockedCells="1"/>
  <mergeCells count="7">
    <mergeCell ref="B37:G38"/>
    <mergeCell ref="B39:G39"/>
    <mergeCell ref="B40:G42"/>
    <mergeCell ref="I48:I49"/>
    <mergeCell ref="I26:I27"/>
    <mergeCell ref="B33:G34"/>
    <mergeCell ref="B35:G36"/>
  </mergeCells>
  <pageMargins left="0.5" right="0.5" top="0.49" bottom="0.44" header="0.51180555555555596" footer="0.51180555555555596"/>
  <pageSetup scale="97" firstPageNumber="0" orientation="portrait" horizontalDpi="300" verticalDpi="300" r:id="rId1"/>
  <headerFooter alignWithMargins="0"/>
  <drawing r:id="rId2"/>
  <legacyDrawing r:id="rId3"/>
  <oleObjects>
    <oleObject progId="Equation.3" shapeId="6194" r:id="rId4"/>
    <oleObject progId="Equation.3" shapeId="6195" r:id="rId5"/>
    <oleObject progId="Equation.3" shapeId="6197" r:id="rId6"/>
    <oleObject progId="Equation.3" shapeId="6201" r:id="rId7"/>
    <oleObject progId="Equation.3" shapeId="6203" r:id="rId8"/>
    <oleObject progId="Equation.3" shapeId="6204" r:id="rId9"/>
  </oleObjects>
</worksheet>
</file>

<file path=xl/worksheets/sheet5.xml><?xml version="1.0" encoding="utf-8"?>
<worksheet xmlns="http://schemas.openxmlformats.org/spreadsheetml/2006/main" xmlns:r="http://schemas.openxmlformats.org/officeDocument/2006/relationships">
  <dimension ref="A1:N85"/>
  <sheetViews>
    <sheetView showGridLines="0" view="pageBreakPreview" zoomScaleNormal="100" zoomScaleSheetLayoutView="100" workbookViewId="0">
      <selection activeCell="K1" sqref="K1"/>
    </sheetView>
  </sheetViews>
  <sheetFormatPr defaultRowHeight="15" customHeight="1"/>
  <cols>
    <col min="1" max="2" width="1.42578125" style="1" customWidth="1"/>
    <col min="3" max="3" width="31.42578125" style="1" customWidth="1"/>
    <col min="4" max="4" width="5" style="1" customWidth="1"/>
    <col min="5" max="5" width="10" style="1" customWidth="1"/>
    <col min="6" max="6" width="7.140625" style="1" customWidth="1"/>
    <col min="7" max="7" width="6.42578125" style="1" customWidth="1"/>
    <col min="8" max="8" width="2.140625" style="1" customWidth="1"/>
    <col min="9" max="9" width="32.140625" style="1" customWidth="1"/>
    <col min="10" max="10" width="1.42578125" style="1" customWidth="1"/>
    <col min="11" max="11" width="2.140625" style="1" customWidth="1"/>
    <col min="12" max="12" width="35.7109375" style="1" customWidth="1"/>
    <col min="13" max="13" width="10" style="1" customWidth="1"/>
    <col min="14" max="16384" width="9.140625" style="1"/>
  </cols>
  <sheetData>
    <row r="1" spans="1:14" ht="30" customHeight="1">
      <c r="A1" s="44"/>
      <c r="B1" s="36"/>
      <c r="C1" s="36" t="s">
        <v>73</v>
      </c>
      <c r="D1" s="36"/>
      <c r="E1" s="36"/>
      <c r="F1" s="36"/>
      <c r="G1" s="36"/>
      <c r="H1" s="36"/>
      <c r="I1" s="36"/>
      <c r="J1" s="37"/>
      <c r="K1" s="45"/>
      <c r="L1" s="46"/>
      <c r="M1" s="2"/>
      <c r="N1" s="2"/>
    </row>
    <row r="2" spans="1:14" ht="15" customHeight="1">
      <c r="A2" s="3"/>
      <c r="B2" s="3"/>
      <c r="C2" s="3"/>
      <c r="D2" s="3"/>
      <c r="E2" s="3"/>
      <c r="F2" s="3"/>
      <c r="G2" s="3"/>
      <c r="H2" s="3"/>
      <c r="I2" s="47"/>
      <c r="J2" s="3"/>
      <c r="K2" s="3"/>
      <c r="L2" s="4"/>
      <c r="M2" s="4"/>
      <c r="N2" s="4"/>
    </row>
    <row r="3" spans="1:14" s="72" customFormat="1" ht="15" customHeight="1">
      <c r="A3" s="83"/>
      <c r="B3" s="5" t="s">
        <v>54</v>
      </c>
      <c r="D3" s="1"/>
      <c r="E3" s="1"/>
      <c r="F3" s="1"/>
      <c r="G3" s="1"/>
      <c r="H3" s="85"/>
      <c r="I3" s="84" t="s">
        <v>2</v>
      </c>
      <c r="L3" s="5" t="s">
        <v>21</v>
      </c>
      <c r="M3" s="1"/>
      <c r="N3" s="1"/>
    </row>
    <row r="4" spans="1:14" s="72" customFormat="1" ht="15" customHeight="1">
      <c r="A4" s="85"/>
      <c r="B4" s="85"/>
      <c r="C4" s="18" t="s">
        <v>166</v>
      </c>
      <c r="D4" s="42" t="s">
        <v>167</v>
      </c>
      <c r="E4" s="76">
        <v>3700</v>
      </c>
      <c r="F4" s="8" t="s">
        <v>19</v>
      </c>
      <c r="G4" s="23" t="s">
        <v>162</v>
      </c>
      <c r="H4" s="85"/>
      <c r="I4" s="47" t="s">
        <v>163</v>
      </c>
      <c r="J4" s="91"/>
      <c r="K4" s="91"/>
      <c r="L4" s="10" t="s">
        <v>59</v>
      </c>
      <c r="M4" s="11">
        <f>Calculation2!E19/Calculation1!E8</f>
        <v>0.2514209832991503</v>
      </c>
      <c r="N4" s="1"/>
    </row>
    <row r="5" spans="1:14" s="72" customFormat="1" ht="15" customHeight="1">
      <c r="A5" s="85"/>
      <c r="B5" s="85"/>
      <c r="C5" s="1"/>
      <c r="D5" s="41"/>
      <c r="E5" s="1"/>
      <c r="F5" s="1"/>
      <c r="G5" s="1"/>
      <c r="I5" s="1"/>
      <c r="J5" s="92"/>
      <c r="K5" s="92"/>
      <c r="L5" s="10" t="s">
        <v>60</v>
      </c>
      <c r="M5" s="12">
        <f>Calculation2!E23/Calculation1!E7</f>
        <v>0.92960813399999986</v>
      </c>
      <c r="N5" s="1"/>
    </row>
    <row r="6" spans="1:14" s="72" customFormat="1" ht="15" customHeight="1">
      <c r="A6" s="85"/>
      <c r="B6" s="5" t="s">
        <v>1</v>
      </c>
      <c r="D6" s="86"/>
      <c r="E6" s="75"/>
      <c r="F6" s="8"/>
      <c r="G6" s="3"/>
      <c r="H6" s="85"/>
      <c r="I6" s="1"/>
      <c r="L6" s="10" t="s">
        <v>168</v>
      </c>
      <c r="M6" s="14">
        <f>Calculation2!E23+Calculation2!E19*3413/1000000</f>
        <v>11441.330879999998</v>
      </c>
      <c r="N6" s="1"/>
    </row>
    <row r="7" spans="1:14" s="72" customFormat="1" ht="15" customHeight="1">
      <c r="A7" s="85"/>
      <c r="B7" s="85"/>
      <c r="C7" s="6" t="s">
        <v>61</v>
      </c>
      <c r="D7" s="41" t="s">
        <v>120</v>
      </c>
      <c r="E7" s="77">
        <f>Calculation2!E20+Calculation2!E24-E4</f>
        <v>120688.43631239378</v>
      </c>
      <c r="F7" s="8"/>
      <c r="G7" s="23" t="s">
        <v>52</v>
      </c>
      <c r="H7" s="85"/>
      <c r="I7" s="47" t="s">
        <v>164</v>
      </c>
      <c r="J7" s="91"/>
      <c r="K7" s="91"/>
      <c r="L7" s="10" t="s">
        <v>169</v>
      </c>
      <c r="M7" s="14">
        <f>Calculation2!E23*10</f>
        <v>92960.813399999985</v>
      </c>
      <c r="N7" s="1"/>
    </row>
    <row r="8" spans="1:14" s="72" customFormat="1" ht="15" customHeight="1">
      <c r="A8" s="85"/>
      <c r="B8" s="85"/>
      <c r="C8" s="6" t="s">
        <v>121</v>
      </c>
      <c r="D8" s="41" t="s">
        <v>122</v>
      </c>
      <c r="E8" s="77">
        <f>SUM(Calculation2!E27:E30)*Calculation1!E5</f>
        <v>540150</v>
      </c>
      <c r="F8" s="8"/>
      <c r="G8" s="23" t="s">
        <v>57</v>
      </c>
      <c r="H8" s="83"/>
      <c r="I8" s="1"/>
      <c r="L8" s="10" t="s">
        <v>170</v>
      </c>
      <c r="M8" s="15">
        <f>Calculation2!E19</f>
        <v>628552.45824787579</v>
      </c>
      <c r="N8" s="1"/>
    </row>
    <row r="9" spans="1:14" s="72" customFormat="1" ht="15" customHeight="1">
      <c r="A9" s="85"/>
      <c r="B9" s="85"/>
      <c r="C9" s="6" t="s">
        <v>119</v>
      </c>
      <c r="D9" s="41" t="s">
        <v>123</v>
      </c>
      <c r="E9" s="78">
        <f>E8/E7</f>
        <v>4.4755737708114687</v>
      </c>
      <c r="F9" s="8" t="s">
        <v>26</v>
      </c>
      <c r="G9" s="23"/>
      <c r="H9" s="83"/>
      <c r="I9" s="1"/>
      <c r="J9" s="92"/>
      <c r="K9" s="92"/>
      <c r="L9" s="10" t="s">
        <v>22</v>
      </c>
      <c r="M9" s="14">
        <f>Calculation3!E7</f>
        <v>120688.43631239378</v>
      </c>
      <c r="N9" s="1"/>
    </row>
    <row r="10" spans="1:14" s="72" customFormat="1" ht="15" customHeight="1">
      <c r="A10" s="85"/>
      <c r="B10" s="85"/>
      <c r="D10" s="86"/>
      <c r="E10" s="87"/>
      <c r="F10" s="88"/>
      <c r="G10" s="89"/>
      <c r="H10" s="83"/>
      <c r="I10" s="94"/>
      <c r="L10" s="10" t="s">
        <v>23</v>
      </c>
      <c r="M10" s="14">
        <f>Calculation3!E8</f>
        <v>540150</v>
      </c>
      <c r="N10" s="1"/>
    </row>
    <row r="11" spans="1:14" s="72" customFormat="1" ht="15" customHeight="1">
      <c r="A11" s="85"/>
      <c r="B11" s="84" t="s">
        <v>25</v>
      </c>
      <c r="D11" s="86"/>
      <c r="E11" s="87"/>
      <c r="F11" s="88"/>
      <c r="G11" s="89"/>
      <c r="H11" s="83"/>
      <c r="J11" s="91"/>
      <c r="K11" s="91"/>
      <c r="L11" s="10" t="s">
        <v>119</v>
      </c>
      <c r="M11" s="14">
        <f>Calculation3!E9</f>
        <v>4.4755737708114687</v>
      </c>
      <c r="N11" s="4"/>
    </row>
    <row r="12" spans="1:14" s="72" customFormat="1" ht="15" customHeight="1">
      <c r="A12" s="85"/>
      <c r="B12" s="144" t="s">
        <v>165</v>
      </c>
      <c r="C12" s="144"/>
      <c r="D12" s="144"/>
      <c r="E12" s="144"/>
      <c r="F12" s="144"/>
      <c r="G12" s="144"/>
      <c r="H12" s="83"/>
      <c r="L12" s="61"/>
      <c r="M12" s="13"/>
      <c r="N12" s="4"/>
    </row>
    <row r="13" spans="1:14" s="72" customFormat="1" ht="15" customHeight="1">
      <c r="A13" s="85"/>
      <c r="B13" s="144"/>
      <c r="C13" s="144"/>
      <c r="D13" s="144"/>
      <c r="E13" s="144"/>
      <c r="F13" s="144"/>
      <c r="G13" s="144"/>
      <c r="H13" s="83"/>
      <c r="I13" s="94"/>
      <c r="J13" s="98"/>
      <c r="N13" s="96"/>
    </row>
    <row r="14" spans="1:14" s="72" customFormat="1" ht="15" customHeight="1">
      <c r="A14" s="83"/>
      <c r="B14" s="84"/>
      <c r="D14" s="99"/>
      <c r="E14" s="100"/>
      <c r="F14" s="83"/>
      <c r="G14" s="89"/>
      <c r="H14" s="83"/>
      <c r="N14" s="96"/>
    </row>
    <row r="15" spans="1:14" s="72" customFormat="1" ht="15" customHeight="1">
      <c r="A15" s="83"/>
      <c r="C15" s="85"/>
      <c r="D15" s="86"/>
      <c r="E15" s="101"/>
      <c r="F15" s="100"/>
      <c r="G15" s="89"/>
      <c r="H15" s="83"/>
      <c r="I15" s="90"/>
      <c r="J15" s="91"/>
    </row>
    <row r="16" spans="1:14" s="72" customFormat="1" ht="15" customHeight="1">
      <c r="A16" s="83"/>
      <c r="D16" s="86"/>
      <c r="H16" s="83"/>
      <c r="I16" s="94"/>
    </row>
    <row r="17" spans="1:12" s="72" customFormat="1" ht="15" customHeight="1">
      <c r="B17" s="84"/>
      <c r="D17" s="86"/>
      <c r="H17" s="83"/>
      <c r="J17" s="98"/>
    </row>
    <row r="18" spans="1:12" s="72" customFormat="1" ht="15" customHeight="1">
      <c r="B18" s="102"/>
      <c r="D18" s="86"/>
      <c r="H18" s="83"/>
      <c r="I18" s="94"/>
    </row>
    <row r="19" spans="1:12" s="72" customFormat="1" ht="15" customHeight="1">
      <c r="C19" s="85"/>
      <c r="D19" s="86"/>
      <c r="E19" s="87"/>
      <c r="F19" s="100"/>
      <c r="G19" s="89"/>
      <c r="I19" s="94"/>
      <c r="J19" s="91"/>
    </row>
    <row r="20" spans="1:12" s="72" customFormat="1" ht="15" customHeight="1">
      <c r="C20" s="85"/>
      <c r="D20" s="86"/>
      <c r="E20" s="73"/>
      <c r="F20" s="100"/>
      <c r="G20" s="89"/>
      <c r="H20" s="83"/>
    </row>
    <row r="21" spans="1:12" s="72" customFormat="1" ht="15" customHeight="1">
      <c r="B21" s="102"/>
      <c r="D21" s="86"/>
      <c r="H21" s="103"/>
    </row>
    <row r="22" spans="1:12" s="72" customFormat="1" ht="15" customHeight="1">
      <c r="A22" s="83"/>
      <c r="C22" s="85"/>
      <c r="D22" s="86"/>
      <c r="E22" s="93"/>
      <c r="F22" s="100"/>
      <c r="G22" s="89"/>
      <c r="H22" s="103"/>
      <c r="I22" s="88"/>
      <c r="J22" s="98"/>
    </row>
    <row r="23" spans="1:12" s="72" customFormat="1" ht="15" customHeight="1">
      <c r="A23" s="83"/>
      <c r="C23" s="85"/>
      <c r="D23" s="86"/>
      <c r="E23" s="93"/>
      <c r="F23" s="100"/>
      <c r="G23" s="89"/>
      <c r="H23" s="103"/>
      <c r="I23" s="104"/>
      <c r="J23" s="98"/>
    </row>
    <row r="24" spans="1:12" s="72" customFormat="1" ht="15" customHeight="1">
      <c r="A24" s="83"/>
      <c r="C24" s="85"/>
      <c r="D24" s="86"/>
      <c r="E24" s="73"/>
      <c r="F24" s="100"/>
      <c r="G24" s="89"/>
      <c r="H24" s="103"/>
      <c r="I24" s="145"/>
      <c r="J24" s="105"/>
    </row>
    <row r="25" spans="1:12" s="72" customFormat="1" ht="15" customHeight="1">
      <c r="A25" s="83"/>
      <c r="D25" s="86"/>
      <c r="H25" s="103"/>
      <c r="I25" s="145"/>
    </row>
    <row r="26" spans="1:12" s="72" customFormat="1" ht="15" customHeight="1">
      <c r="A26" s="83"/>
      <c r="B26" s="84"/>
      <c r="D26" s="86"/>
      <c r="F26" s="97"/>
      <c r="G26" s="89"/>
      <c r="H26" s="106"/>
      <c r="J26" s="98"/>
    </row>
    <row r="27" spans="1:12" s="72" customFormat="1" ht="15" customHeight="1">
      <c r="A27" s="83"/>
      <c r="B27" s="107"/>
      <c r="C27" s="85"/>
      <c r="D27" s="86"/>
      <c r="E27" s="73"/>
      <c r="F27" s="100"/>
      <c r="G27" s="89"/>
      <c r="H27" s="106"/>
      <c r="I27" s="88"/>
      <c r="J27" s="105"/>
    </row>
    <row r="28" spans="1:12" s="72" customFormat="1" ht="15" customHeight="1">
      <c r="A28" s="83"/>
      <c r="B28" s="107"/>
      <c r="C28" s="85"/>
      <c r="D28" s="86"/>
      <c r="E28" s="108"/>
      <c r="F28" s="100"/>
      <c r="G28" s="89"/>
      <c r="H28" s="103"/>
    </row>
    <row r="29" spans="1:12" s="72" customFormat="1" ht="15" customHeight="1">
      <c r="A29" s="83"/>
      <c r="D29" s="86"/>
      <c r="E29" s="73"/>
      <c r="F29" s="100"/>
      <c r="G29" s="89"/>
      <c r="H29" s="103"/>
      <c r="J29" s="98"/>
      <c r="L29" s="71"/>
    </row>
    <row r="30" spans="1:12" s="72" customFormat="1" ht="15" customHeight="1">
      <c r="A30" s="83"/>
      <c r="B30" s="84"/>
      <c r="D30" s="86"/>
      <c r="E30" s="73"/>
      <c r="F30" s="100"/>
      <c r="G30" s="89"/>
      <c r="H30" s="106"/>
      <c r="J30" s="105"/>
    </row>
    <row r="31" spans="1:12" s="72" customFormat="1" ht="15" customHeight="1">
      <c r="A31" s="83"/>
      <c r="B31" s="83"/>
      <c r="D31" s="86"/>
      <c r="E31" s="73"/>
      <c r="F31" s="100"/>
      <c r="G31" s="89"/>
      <c r="H31" s="109"/>
    </row>
    <row r="32" spans="1:12" s="72" customFormat="1" ht="15" customHeight="1">
      <c r="A32" s="83"/>
      <c r="B32" s="104"/>
      <c r="H32" s="103"/>
      <c r="J32" s="92"/>
    </row>
    <row r="33" spans="1:10" s="72" customFormat="1" ht="15" customHeight="1">
      <c r="A33" s="85"/>
      <c r="B33" s="145"/>
      <c r="C33" s="145"/>
      <c r="D33" s="145"/>
      <c r="E33" s="145"/>
      <c r="F33" s="145"/>
      <c r="G33" s="145"/>
      <c r="H33" s="103"/>
      <c r="J33" s="105"/>
    </row>
    <row r="34" spans="1:10" s="72" customFormat="1" ht="15" customHeight="1">
      <c r="A34" s="85"/>
      <c r="B34" s="145"/>
      <c r="C34" s="145"/>
      <c r="D34" s="145"/>
      <c r="E34" s="145"/>
      <c r="F34" s="145"/>
      <c r="G34" s="145"/>
      <c r="H34" s="103"/>
    </row>
    <row r="35" spans="1:10" s="72" customFormat="1" ht="15" customHeight="1">
      <c r="A35" s="85"/>
      <c r="B35" s="145"/>
      <c r="C35" s="145"/>
      <c r="D35" s="145"/>
      <c r="E35" s="145"/>
      <c r="F35" s="145"/>
      <c r="G35" s="145"/>
    </row>
    <row r="36" spans="1:10" s="72" customFormat="1" ht="15" customHeight="1">
      <c r="A36" s="85"/>
      <c r="B36" s="145"/>
      <c r="C36" s="145"/>
      <c r="D36" s="145"/>
      <c r="E36" s="145"/>
      <c r="F36" s="145"/>
      <c r="G36" s="145"/>
    </row>
    <row r="37" spans="1:10" s="72" customFormat="1" ht="15" customHeight="1">
      <c r="A37" s="85"/>
      <c r="B37" s="145"/>
      <c r="C37" s="145"/>
      <c r="D37" s="145"/>
      <c r="E37" s="145"/>
      <c r="F37" s="145"/>
      <c r="G37" s="145"/>
    </row>
    <row r="38" spans="1:10" s="72" customFormat="1" ht="15" customHeight="1">
      <c r="A38" s="85"/>
      <c r="B38" s="145"/>
      <c r="C38" s="145"/>
      <c r="D38" s="145"/>
      <c r="E38" s="145"/>
      <c r="F38" s="145"/>
      <c r="G38" s="145"/>
      <c r="I38" s="84"/>
      <c r="J38" s="85"/>
    </row>
    <row r="39" spans="1:10" s="72" customFormat="1" ht="15" customHeight="1">
      <c r="A39" s="85"/>
      <c r="B39" s="145"/>
      <c r="C39" s="145"/>
      <c r="D39" s="145"/>
      <c r="E39" s="145"/>
      <c r="F39" s="145"/>
      <c r="G39" s="145"/>
      <c r="I39" s="145"/>
      <c r="J39" s="85"/>
    </row>
    <row r="40" spans="1:10" s="72" customFormat="1" ht="15" customHeight="1">
      <c r="A40" s="85"/>
      <c r="B40" s="145"/>
      <c r="C40" s="145"/>
      <c r="D40" s="145"/>
      <c r="E40" s="145"/>
      <c r="F40" s="145"/>
      <c r="G40" s="145"/>
      <c r="I40" s="145"/>
      <c r="J40" s="85"/>
    </row>
    <row r="41" spans="1:10" s="72" customFormat="1" ht="15" customHeight="1">
      <c r="A41" s="85"/>
      <c r="B41" s="145"/>
      <c r="C41" s="145"/>
      <c r="D41" s="145"/>
      <c r="E41" s="145"/>
      <c r="F41" s="145"/>
      <c r="G41" s="145"/>
      <c r="I41" s="145"/>
      <c r="J41" s="85"/>
    </row>
    <row r="42" spans="1:10" s="72" customFormat="1" ht="15" customHeight="1">
      <c r="A42" s="85"/>
      <c r="B42" s="145"/>
      <c r="C42" s="145"/>
      <c r="D42" s="145"/>
      <c r="E42" s="145"/>
      <c r="F42" s="145"/>
      <c r="G42" s="145"/>
      <c r="I42" s="145"/>
      <c r="J42" s="85"/>
    </row>
    <row r="43" spans="1:10" s="72" customFormat="1" ht="15" customHeight="1">
      <c r="A43" s="83"/>
      <c r="I43" s="145"/>
      <c r="J43" s="83"/>
    </row>
    <row r="44" spans="1:10" s="72" customFormat="1" ht="15" customHeight="1">
      <c r="A44" s="83"/>
      <c r="I44" s="110"/>
      <c r="J44" s="83"/>
    </row>
    <row r="45" spans="1:10" s="72" customFormat="1" ht="15" customHeight="1">
      <c r="A45" s="83"/>
      <c r="I45" s="110"/>
      <c r="J45" s="83"/>
    </row>
    <row r="46" spans="1:10" s="72" customFormat="1" ht="15" customHeight="1">
      <c r="I46" s="111"/>
    </row>
    <row r="47" spans="1:10" s="72" customFormat="1" ht="15" customHeight="1"/>
    <row r="48" spans="1:10" s="72" customFormat="1" ht="15" customHeight="1">
      <c r="I48" s="143"/>
    </row>
    <row r="49" spans="2:9" s="72" customFormat="1" ht="15" customHeight="1">
      <c r="B49" s="83"/>
      <c r="G49" s="89"/>
      <c r="I49" s="143"/>
    </row>
    <row r="50" spans="2:9" s="72" customFormat="1" ht="15" customHeight="1">
      <c r="B50" s="83"/>
      <c r="C50" s="84"/>
    </row>
    <row r="51" spans="2:9" s="72" customFormat="1" ht="15" customHeight="1">
      <c r="B51" s="83"/>
      <c r="C51" s="85"/>
      <c r="E51" s="108"/>
      <c r="F51" s="100"/>
      <c r="G51" s="89"/>
    </row>
    <row r="52" spans="2:9" s="72" customFormat="1" ht="15" customHeight="1"/>
    <row r="53" spans="2:9" s="72" customFormat="1" ht="15" customHeight="1">
      <c r="B53" s="84"/>
      <c r="C53" s="84"/>
      <c r="E53" s="95"/>
      <c r="F53" s="100"/>
      <c r="G53" s="83"/>
    </row>
    <row r="54" spans="2:9" s="72" customFormat="1" ht="15" customHeight="1">
      <c r="B54" s="102"/>
      <c r="C54" s="85"/>
      <c r="E54" s="74"/>
      <c r="F54" s="100"/>
      <c r="G54" s="89"/>
    </row>
    <row r="55" spans="2:9" s="72" customFormat="1" ht="15" customHeight="1">
      <c r="C55" s="85"/>
      <c r="E55" s="74"/>
      <c r="F55" s="100"/>
      <c r="G55" s="89"/>
    </row>
    <row r="56" spans="2:9" s="72" customFormat="1" ht="15" customHeight="1">
      <c r="C56" s="85"/>
      <c r="E56" s="101"/>
      <c r="F56" s="100"/>
      <c r="G56" s="89"/>
    </row>
    <row r="57" spans="2:9" s="72" customFormat="1" ht="15" customHeight="1"/>
    <row r="58" spans="2:9" s="72" customFormat="1" ht="15" customHeight="1"/>
    <row r="59" spans="2:9" s="72" customFormat="1" ht="15" customHeight="1"/>
    <row r="60" spans="2:9" s="72" customFormat="1" ht="15" customHeight="1"/>
    <row r="61" spans="2:9" s="72" customFormat="1" ht="15" customHeight="1"/>
    <row r="62" spans="2:9" s="72" customFormat="1" ht="15" customHeight="1"/>
    <row r="63" spans="2:9" s="72" customFormat="1" ht="15" customHeight="1"/>
    <row r="64" spans="2:9" s="72" customFormat="1" ht="15" customHeight="1"/>
    <row r="65" spans="2:2" s="72" customFormat="1" ht="15" customHeight="1"/>
    <row r="66" spans="2:2" s="72" customFormat="1" ht="15" customHeight="1"/>
    <row r="67" spans="2:2" s="72" customFormat="1" ht="15" customHeight="1"/>
    <row r="68" spans="2:2" s="72" customFormat="1" ht="15" customHeight="1"/>
    <row r="69" spans="2:2" s="72" customFormat="1" ht="15" customHeight="1"/>
    <row r="70" spans="2:2" s="72" customFormat="1" ht="15" customHeight="1">
      <c r="B70" s="83"/>
    </row>
    <row r="71" spans="2:2" s="72" customFormat="1" ht="15" customHeight="1">
      <c r="B71" s="83"/>
    </row>
    <row r="72" spans="2:2" ht="15" customHeight="1">
      <c r="B72" s="48"/>
    </row>
    <row r="73" spans="2:2" ht="15" customHeight="1">
      <c r="B73" s="52"/>
    </row>
    <row r="74" spans="2:2" ht="15" customHeight="1">
      <c r="B74" s="52"/>
    </row>
    <row r="75" spans="2:2" ht="15" customHeight="1">
      <c r="B75" s="52"/>
    </row>
    <row r="76" spans="2:2" ht="15" customHeight="1">
      <c r="B76" s="52"/>
    </row>
    <row r="77" spans="2:2" ht="15" customHeight="1">
      <c r="B77" s="6"/>
    </row>
    <row r="78" spans="2:2" ht="15" customHeight="1">
      <c r="B78" s="6"/>
    </row>
    <row r="79" spans="2:2" ht="15" customHeight="1">
      <c r="B79" s="6"/>
    </row>
    <row r="80" spans="2:2" ht="15" customHeight="1">
      <c r="B80" s="6"/>
    </row>
    <row r="81" spans="2:2" ht="15" customHeight="1">
      <c r="B81" s="6"/>
    </row>
    <row r="82" spans="2:2" ht="15" customHeight="1">
      <c r="B82" s="6"/>
    </row>
    <row r="83" spans="2:2" ht="15" customHeight="1">
      <c r="B83" s="3"/>
    </row>
    <row r="84" spans="2:2" ht="15" customHeight="1">
      <c r="B84" s="3"/>
    </row>
    <row r="85" spans="2:2" ht="15" customHeight="1">
      <c r="B85" s="3"/>
    </row>
  </sheetData>
  <sheetProtection password="E0B2" sheet="1" selectLockedCells="1"/>
  <mergeCells count="9">
    <mergeCell ref="I48:I49"/>
    <mergeCell ref="B12:G13"/>
    <mergeCell ref="I24:I25"/>
    <mergeCell ref="B33:G34"/>
    <mergeCell ref="B35:G36"/>
    <mergeCell ref="B37:G38"/>
    <mergeCell ref="B39:G39"/>
    <mergeCell ref="I39:I43"/>
    <mergeCell ref="B40:G42"/>
  </mergeCells>
  <pageMargins left="0.5" right="0.5" top="0.49" bottom="0.44" header="0.51180555555555596" footer="0.51180555555555596"/>
  <pageSetup scale="97" firstPageNumber="0" orientation="portrait" horizontalDpi="300" verticalDpi="300" r:id="rId1"/>
  <headerFooter alignWithMargins="0"/>
  <drawing r:id="rId2"/>
  <legacyDrawing r:id="rId3"/>
  <oleObjects>
    <oleObject progId="Equation.3" shapeId="7185" r:id="rId4"/>
    <oleObject progId="Equation.3" shapeId="7186" r:id="rId5"/>
  </oleObjec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Narrative1</vt:lpstr>
      <vt:lpstr>Narrative2</vt:lpstr>
      <vt:lpstr>Calculation1</vt:lpstr>
      <vt:lpstr>Calculation2</vt:lpstr>
      <vt:lpstr>Calculation3</vt:lpstr>
      <vt:lpstr>Calculation1!Print_Area</vt:lpstr>
      <vt:lpstr>Calculation2!Print_Area</vt:lpstr>
      <vt:lpstr>Calculation3!Print_Area</vt:lpstr>
      <vt:lpstr>Narrative1!Print_Area</vt:lpstr>
      <vt:lpstr>Narrative2!Print_Area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Mikhail</dc:creator>
  <cp:lastModifiedBy>jonesmik</cp:lastModifiedBy>
  <cp:lastPrinted>2010-02-20T01:16:49Z</cp:lastPrinted>
  <dcterms:created xsi:type="dcterms:W3CDTF">2009-11-10T21:29:30Z</dcterms:created>
  <dcterms:modified xsi:type="dcterms:W3CDTF">2010-07-22T22:16:01Z</dcterms:modified>
</cp:coreProperties>
</file>